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" windowWidth="19990" windowHeight="8195" activeTab="1"/>
  </bookViews>
  <sheets>
    <sheet name="93" sheetId="1" r:id="rId1"/>
    <sheet name="94" sheetId="2" r:id="rId2"/>
    <sheet name="95" sheetId="3" r:id="rId3"/>
    <sheet name="Sheet13" sheetId="4" r:id="rId4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<sst xmlns="http://schemas.openxmlformats.org/spreadsheetml/2006/main" count="146" uniqueCount="85">
  <si>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</si>
  <si>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</si>
  <si>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</si>
  <si>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</si>
  <si>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</si>
  <si>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</si>
  <si>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</si>
  <si>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</si>
  <si>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</si>
  <si>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</si>
  <si>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</si>
  <si>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</si>
  <si>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</si>
  <si>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</si>
  <si>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</si>
  <si>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</si>
  <si>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</si>
  <si>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</si>
  <si>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</si>
  <si>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</si>
  <si>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</si>
  <si>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</si>
  <si>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</si>
  <si>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</si>
  <si>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</si>
  <si>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</si>
  <si>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</si>
  <si>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</si>
  <si>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</si>
  <si>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</si>
  <si>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</si>
  <si>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</si>
  <si>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</si>
  <si>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</si>
  <si>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</si>
  <si>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</si>
  <si>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</si>
  <si>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</si>
  <si>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</si>
  <si>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</si>
  <si>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</si>
  <si>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</si>
  <si>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</si>
  <si>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</si>
  <si>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</si>
  <si>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</si>
  <si>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</si>
  <si>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</si>
  <si>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</si>
  <si>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</si>
  <si>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</si>
  <si>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</si>
  <si>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</si>
  <si>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</si>
  <si>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</si>
  <si>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</si>
  <si>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</si>
  <si>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</si>
  <si>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</si>
  <si>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</si>
  <si>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</si>
  <si>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</si>
  <si>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</si>
  <si>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</si>
  <si>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</si>
  <si>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</si>
  <si>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</si>
  <si>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</si>
  <si>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</si>
  <si>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</si>
  <si>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</si>
  <si>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</si>
  <si>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</si>
  <si>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</si>
  <si>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</si>
  <si>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</si>
  <si>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</si>
  <si>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PHỤ LỤC 02: THU NGÂN SÁCH NHÀ NƯỚC QUÝ I NĂM 2024</t>
  </si>
  <si>
    <t>Dự toán năm 2024</t>
  </si>
  <si>
    <t>Thực hiện quý I năm 2024</t>
  </si>
  <si>
    <t>Thực hiện quý I năm 2024</t>
  </si>
  <si>
    <t>THỰC HIỆN QUÝ I NĂM 2024</t>
  </si>
  <si>
    <t>PHỤ LỤC 01: CÂN ĐỐI NGÂN SÁCH THỊ XÃ QUÝ I NĂM 2024</t>
  </si>
  <si>
    <t>(Kèm theo Báo cáo số        /BC-UBND ngày       /4/2024 của UBND thị xã)</t>
  </si>
  <si>
    <t>PHỤ LỤC 03: CHI NGÂN SÁCH THỊ XÃ QUÝ I NĂM 2024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</si>
</sst>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41" applyNumberFormat="1" applyFont="1" applyBorder="1" applyAlignment="1">
      <alignment horizontal="right" vertical="center" wrapText="1"/>
    </xf>
    <xf numFmtId="164" fontId="6" fillId="0" borderId="11" xfId="41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2" xfId="41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3" xfId="41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1" fillId="0" borderId="10" xfId="41" applyNumberFormat="1" applyFont="1" applyBorder="1" applyAlignment="1">
      <alignment horizontal="right" vertical="center" wrapText="1"/>
    </xf>
    <xf numFmtId="165" fontId="6" fillId="0" borderId="11" xfId="41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165" fontId="6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Border="1" applyAlignment="1">
      <alignment horizontal="center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65" fontId="6" fillId="0" borderId="16" xfId="41" applyNumberFormat="1" applyFont="1" applyBorder="1" applyAlignment="1">
      <alignment horizontal="center" vertical="center" wrapText="1"/>
    </xf>
    <xf numFmtId="164" fontId="7" fillId="0" borderId="15" xfId="41" applyNumberFormat="1" applyFont="1" applyBorder="1" applyAlignment="1">
      <alignment horizontal="right" vertical="center" wrapText="1"/>
    </xf>
    <xf numFmtId="165" fontId="6" fillId="0" borderId="13" xfId="41" applyNumberFormat="1" applyFont="1" applyBorder="1" applyAlignment="1">
      <alignment horizontal="center" vertical="center" wrapText="1"/>
    </xf>
    <xf numFmtId="165" fontId="6" fillId="0" borderId="12" xfId="41" applyNumberFormat="1" applyFont="1" applyBorder="1" applyAlignment="1">
      <alignment horizontal="center" vertical="center" wrapText="1"/>
    </xf>
    <xf numFmtId="1" fontId="57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right" vertical="center" wrapText="1"/>
    </xf>
    <xf numFmtId="0" fontId="66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41" applyNumberFormat="1" applyFont="1" applyBorder="1" applyAlignment="1">
      <alignment horizontal="right" vertical="center" wrapText="1"/>
    </xf>
    <xf numFmtId="165" fontId="18" fillId="0" borderId="10" xfId="41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41" applyNumberFormat="1" applyFont="1" applyBorder="1" applyAlignment="1">
      <alignment horizontal="right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43" fontId="19" fillId="0" borderId="10" xfId="41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41" applyNumberFormat="1" applyFont="1" applyBorder="1" applyAlignment="1">
      <alignment horizontal="right" vertical="center" wrapText="1"/>
    </xf>
    <xf numFmtId="165" fontId="21" fillId="0" borderId="10" xfId="41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3" fontId="63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4" fontId="18" fillId="0" borderId="13" xfId="41" applyNumberFormat="1" applyFont="1" applyBorder="1" applyAlignment="1">
      <alignment horizontal="right" vertical="center" wrapText="1"/>
    </xf>
    <xf numFmtId="165" fontId="18" fillId="0" borderId="13" xfId="41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64" fontId="18" fillId="0" borderId="12" xfId="41" applyNumberFormat="1" applyFont="1" applyBorder="1" applyAlignment="1">
      <alignment horizontal="right" vertical="center" wrapText="1"/>
    </xf>
    <xf numFmtId="165" fontId="18" fillId="0" borderId="12" xfId="41" applyNumberFormat="1" applyFont="1" applyBorder="1" applyAlignment="1">
      <alignment horizontal="center" vertical="center" wrapText="1"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164" fontId="18" fillId="0" borderId="11" xfId="41" applyNumberFormat="1" applyFont="1" applyBorder="1" applyAlignment="1">
      <alignment horizontal="right" vertical="center" wrapText="1"/>
    </xf>
    <xf numFmtId="165" fontId="18" fillId="0" borderId="11" xfId="41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3" fontId="6" fillId="0" borderId="10" xfId="41" applyFont="1" applyBorder="1" applyAlignment="1">
      <alignment horizontal="center" vertical="center" wrapText="1"/>
    </xf>
    <xf numFmtId="43" fontId="6" fillId="0" borderId="11" xfId="4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0" fillId="0" borderId="0" xfId="0" applyFont="1" applyAlignment="1">
      <alignment horizontal="right" vertical="center" wrapText="1"/>
    </xf>
    <xf numFmtId="0" fontId="58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3" width="11.57421875" style="1" customWidth="1"/>
    <col min="4" max="4" width="10.57421875" style="1" customWidth="1"/>
    <col min="5" max="5" width="9.8515625" style="1" customWidth="1"/>
    <col min="6" max="6" width="9.421875" style="1" customWidth="1"/>
    <col min="7" max="7" width="10.8515625" style="1" hidden="1" customWidth="1"/>
    <col min="8" max="16384" width="9.00390625" style="1" customWidth="1"/>
  </cols>
  <sheetData>
    <row r="1" spans="1:6" ht="17.25">
      <c r="A1" s="105"/>
      <c r="B1" s="105"/>
      <c r="E1" s="104" t="s">
        <v>69</v>
      </c>
      <c r="F1" s="104"/>
    </row>
    <row r="4" spans="1:6" ht="17.25">
      <c r="A4" s="107" t="s">
        <v>82</v>
      </c>
      <c r="B4" s="107"/>
      <c r="C4" s="107"/>
      <c r="D4" s="107"/>
      <c r="E4" s="107"/>
      <c r="F4" s="107"/>
    </row>
    <row r="5" spans="1:6" ht="23.25" customHeight="1">
      <c r="A5" s="108" t="s">
        <v>83</v>
      </c>
      <c r="B5" s="108"/>
      <c r="C5" s="108"/>
      <c r="D5" s="108"/>
      <c r="E5" s="108"/>
      <c r="F5" s="108"/>
    </row>
    <row r="6" spans="1:6" ht="13.5">
      <c r="A6" s="2"/>
      <c r="B6" s="2"/>
      <c r="C6" s="2"/>
      <c r="D6" s="2"/>
      <c r="E6" s="2"/>
      <c r="F6" s="2"/>
    </row>
    <row r="7" spans="5:6" ht="13.5">
      <c r="E7" s="106" t="s">
        <v>12</v>
      </c>
      <c r="F7" s="106"/>
    </row>
    <row r="8" spans="1:6" ht="15" customHeight="1">
      <c r="A8" s="101" t="s">
        <v>0</v>
      </c>
      <c r="B8" s="101" t="s">
        <v>1</v>
      </c>
      <c r="C8" s="101" t="s">
        <v>78</v>
      </c>
      <c r="D8" s="101" t="s">
        <v>81</v>
      </c>
      <c r="E8" s="97" t="s">
        <v>17</v>
      </c>
      <c r="F8" s="98"/>
    </row>
    <row r="9" spans="1:6" ht="15" customHeight="1">
      <c r="A9" s="102"/>
      <c r="B9" s="102"/>
      <c r="C9" s="102"/>
      <c r="D9" s="102"/>
      <c r="E9" s="99"/>
      <c r="F9" s="100"/>
    </row>
    <row r="10" spans="1:6" ht="47.25" customHeight="1">
      <c r="A10" s="103"/>
      <c r="B10" s="103"/>
      <c r="C10" s="103"/>
      <c r="D10" s="103"/>
      <c r="E10" s="35" t="s">
        <v>18</v>
      </c>
      <c r="F10" s="35" t="s">
        <v>19</v>
      </c>
    </row>
    <row r="11" spans="1:6" ht="20.25" customHeight="1">
      <c r="A11" s="34" t="s">
        <v>2</v>
      </c>
      <c r="B11" s="34" t="s">
        <v>3</v>
      </c>
      <c r="C11" s="34">
        <v>1</v>
      </c>
      <c r="D11" s="34">
        <v>2</v>
      </c>
      <c r="E11" s="34" t="s">
        <v>20</v>
      </c>
      <c r="F11" s="34">
        <v>4</v>
      </c>
    </row>
    <row r="12" spans="1:7" ht="24" customHeight="1">
      <c r="A12" s="9" t="s">
        <v>2</v>
      </c>
      <c r="B12" s="10" t="s">
        <v>21</v>
      </c>
      <c r="C12" s="19">
        <f>'94'!C35</f>
        <v>1249443</v>
      </c>
      <c r="D12" s="19">
        <f>D13+D16+D17+D18+D19+D20</f>
        <v>489806</v>
      </c>
      <c r="E12" s="47">
        <f>D12/C12*100</f>
        <v>39.201948388201785</v>
      </c>
      <c r="F12" s="20">
        <f>'94'!F35</f>
        <v>149.37878400523056</v>
      </c>
      <c r="G12" s="19">
        <f>G13+G16+G17+G18+G19+G20</f>
        <v>417532</v>
      </c>
    </row>
    <row r="13" spans="1:7" ht="24" customHeight="1">
      <c r="A13" s="7" t="s">
        <v>4</v>
      </c>
      <c r="B13" s="8" t="s">
        <v>22</v>
      </c>
      <c r="C13" s="18">
        <f>SUM(C14:C15)</f>
        <v>766835</v>
      </c>
      <c r="D13" s="18">
        <f>SUM(D14:D15)</f>
        <v>185273</v>
      </c>
      <c r="E13" s="48">
        <f>D13/C13*100</f>
        <v>24.16073862043334</v>
      </c>
      <c r="F13" s="21">
        <f>'94'!F36</f>
        <v>156.14691579648218</v>
      </c>
      <c r="G13" s="18">
        <f>SUM(G14:G15)</f>
        <v>228379</v>
      </c>
    </row>
    <row r="14" spans="1:7" ht="24" customHeight="1">
      <c r="A14" s="6">
        <v>1</v>
      </c>
      <c r="B14" s="5" t="s">
        <v>23</v>
      </c>
      <c r="C14" s="13">
        <f>'94'!C36</f>
        <v>766835</v>
      </c>
      <c r="D14" s="13">
        <f>'94'!D36</f>
        <v>185273</v>
      </c>
      <c r="E14" s="46">
        <f>'94'!E36</f>
        <v>24.16073862043334</v>
      </c>
      <c r="F14" s="22">
        <f>'94'!F36</f>
        <v>156.14691579648218</v>
      </c>
      <c r="G14" s="1">
        <v>228379</v>
      </c>
    </row>
    <row r="15" spans="1:6" ht="24" customHeight="1">
      <c r="A15" s="6">
        <v>2</v>
      </c>
      <c r="B15" s="5" t="s">
        <v>24</v>
      </c>
      <c r="C15" s="13">
        <f>'94'!C29</f>
        <v>0</v>
      </c>
      <c r="D15" s="13">
        <f>'94'!D29</f>
        <v>0</v>
      </c>
      <c r="E15" s="49"/>
      <c r="F15" s="22"/>
    </row>
    <row r="16" spans="1:7" s="41" customFormat="1" ht="24" customHeight="1">
      <c r="A16" s="7" t="s">
        <v>6</v>
      </c>
      <c r="B16" s="8" t="s">
        <v>30</v>
      </c>
      <c r="C16" s="14">
        <f>'94'!C30</f>
        <v>450820</v>
      </c>
      <c r="D16" s="14">
        <f>'94'!D30</f>
        <v>130852</v>
      </c>
      <c r="E16" s="45">
        <f>D16/C16*100</f>
        <v>29.02533161794064</v>
      </c>
      <c r="F16" s="21">
        <f>'94'!F39</f>
        <v>125.91851267345406</v>
      </c>
      <c r="G16" s="41">
        <v>104453</v>
      </c>
    </row>
    <row r="17" spans="1:7" s="41" customFormat="1" ht="24" customHeight="1">
      <c r="A17" s="7" t="s">
        <v>7</v>
      </c>
      <c r="B17" s="8" t="s">
        <v>13</v>
      </c>
      <c r="C17" s="14">
        <f>'94'!C31</f>
        <v>0</v>
      </c>
      <c r="D17" s="14">
        <f>'94'!D31</f>
        <v>0</v>
      </c>
      <c r="E17" s="95"/>
      <c r="F17" s="96">
        <f>'94'!F40</f>
        <v>0</v>
      </c>
      <c r="G17" s="41">
        <v>0</v>
      </c>
    </row>
    <row r="18" spans="1:7" s="41" customFormat="1" ht="36" customHeight="1">
      <c r="A18" s="7" t="s">
        <v>8</v>
      </c>
      <c r="B18" s="8" t="s">
        <v>66</v>
      </c>
      <c r="C18" s="14">
        <f>'94'!C32</f>
        <v>31788</v>
      </c>
      <c r="D18" s="14">
        <f>'94'!D32</f>
        <v>173466</v>
      </c>
      <c r="E18" s="45">
        <f>D18/C18*100</f>
        <v>545.6964892412232</v>
      </c>
      <c r="F18" s="21">
        <f>'94'!F41</f>
        <v>165.66009626403851</v>
      </c>
      <c r="G18" s="41">
        <v>84128</v>
      </c>
    </row>
    <row r="19" spans="1:7" s="41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'94'!D33</f>
        <v>215</v>
      </c>
      <c r="E19" s="45"/>
      <c r="F19" s="21">
        <f>'94'!F42</f>
        <v>46.811178944984896</v>
      </c>
      <c r="G19" s="41">
        <v>373</v>
      </c>
    </row>
    <row r="20" spans="1:7" s="41" customFormat="1" ht="24" customHeight="1">
      <c r="A20" s="7" t="s">
        <v>14</v>
      </c>
      <c r="B20" s="8" t="s">
        <v>67</v>
      </c>
      <c r="C20" s="14">
        <f>'94'!C34</f>
        <v>0</v>
      </c>
      <c r="D20" s="14">
        <f>'94'!D34</f>
        <v>0</v>
      </c>
      <c r="E20" s="47"/>
      <c r="F20" s="21">
        <f>'94'!F43</f>
        <v>0</v>
      </c>
      <c r="G20" s="41">
        <v>199</v>
      </c>
    </row>
    <row r="21" spans="1:7" ht="24" customHeight="1">
      <c r="A21" s="34" t="s">
        <v>3</v>
      </c>
      <c r="B21" s="10" t="s">
        <v>73</v>
      </c>
      <c r="C21" s="19">
        <f>C22+C26</f>
        <v>1249443</v>
      </c>
      <c r="D21" s="19">
        <f>D22+D26</f>
        <v>295758</v>
      </c>
      <c r="E21" s="51">
        <f>D21/C21*100</f>
        <v>23.671187881319916</v>
      </c>
      <c r="F21" s="20">
        <f>'95'!F10</f>
        <v>120.42705147989952</v>
      </c>
      <c r="G21" s="19">
        <f>G22+G26</f>
        <v>264733</v>
      </c>
    </row>
    <row r="22" spans="1:7" ht="24" customHeight="1">
      <c r="A22" s="7" t="s">
        <v>4</v>
      </c>
      <c r="B22" s="8" t="s">
        <v>74</v>
      </c>
      <c r="C22" s="18">
        <f>SUM(C23:C25)</f>
        <v>1249443</v>
      </c>
      <c r="D22" s="18">
        <f>SUM(D23:D25)</f>
        <v>295758</v>
      </c>
      <c r="E22" s="30">
        <f>D22/C22*100</f>
        <v>23.671187881319916</v>
      </c>
      <c r="F22" s="21">
        <f>'95'!F11</f>
        <v>120.42705147989952</v>
      </c>
      <c r="G22" s="18">
        <f>SUM(G23:G25)</f>
        <v>264733</v>
      </c>
    </row>
    <row r="23" spans="1:7" ht="26.25" customHeight="1">
      <c r="A23" s="38">
        <v>1</v>
      </c>
      <c r="B23" s="39" t="s">
        <v>26</v>
      </c>
      <c r="C23" s="40">
        <f>'95'!C12</f>
        <v>477973</v>
      </c>
      <c r="D23" s="40">
        <f>'95'!D12</f>
        <v>117293</v>
      </c>
      <c r="E23" s="46">
        <f>D23/C23*100</f>
        <v>24.539670650852663</v>
      </c>
      <c r="F23" s="22">
        <f>'95'!F12</f>
        <v>125.9955098664776</v>
      </c>
      <c r="G23" s="1">
        <v>104194</v>
      </c>
    </row>
    <row r="24" spans="1:7" ht="34.5" customHeight="1">
      <c r="A24" s="38">
        <v>2</v>
      </c>
      <c r="B24" s="39" t="s">
        <v>27</v>
      </c>
      <c r="C24" s="40">
        <f>'95'!C15</f>
        <v>747689</v>
      </c>
      <c r="D24" s="40">
        <f>'95'!D15</f>
        <v>178465</v>
      </c>
      <c r="E24" s="46">
        <f>D24/C24*100</f>
        <v>23.86888131295231</v>
      </c>
      <c r="F24" s="22">
        <f>'95'!F15</f>
        <v>117.02776429854818</v>
      </c>
      <c r="G24" s="1">
        <v>159827</v>
      </c>
    </row>
    <row r="25" spans="1:7" ht="26.25" customHeight="1">
      <c r="A25" s="38">
        <v>3</v>
      </c>
      <c r="B25" s="39" t="s">
        <v>28</v>
      </c>
      <c r="C25" s="40">
        <f>'95'!C25</f>
        <v>23781</v>
      </c>
      <c r="D25" s="40">
        <f>'95'!D25</f>
        <v>0</v>
      </c>
      <c r="E25" s="46">
        <f>D25/C25*100</f>
        <v>0</v>
      </c>
      <c r="F25" s="22"/>
      <c r="G25" s="1">
        <v>712</v>
      </c>
    </row>
    <row r="26" spans="1:6" ht="36" customHeight="1">
      <c r="A26" s="33" t="s">
        <v>6</v>
      </c>
      <c r="B26" s="11" t="s">
        <v>29</v>
      </c>
      <c r="C26" s="37">
        <f>'95'!C26</f>
        <v>0</v>
      </c>
      <c r="D26" s="37">
        <f>'95'!D26</f>
        <v>0</v>
      </c>
      <c r="E26" s="50"/>
      <c r="F26" s="33"/>
    </row>
  </sheetData>
  <sheetProtection/>
  <mergeCells count="10">
    <mergeCell ref="E1:F1"/>
    <mergeCell ref="A1:B1"/>
    <mergeCell ref="E7:F7"/>
    <mergeCell ref="A4:F4"/>
    <mergeCell ref="A5:F5"/>
    <mergeCell ref="E8:F9"/>
    <mergeCell ref="D8:D10"/>
    <mergeCell ref="C8:C10"/>
    <mergeCell ref="B8:B10"/>
    <mergeCell ref="A8:A10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6">
      <selection activeCell="E32" sqref="E32"/>
    </sheetView>
  </sheetViews>
  <sheetFormatPr defaultColWidth="9.00390625" defaultRowHeight="15"/>
  <cols>
    <col min="1" max="1" width="4.421875" style="55" customWidth="1"/>
    <col min="2" max="2" width="41.8515625" style="55" customWidth="1"/>
    <col min="3" max="4" width="10.7109375" style="55" customWidth="1"/>
    <col min="5" max="5" width="9.140625" style="55" bestFit="1" customWidth="1"/>
    <col min="6" max="6" width="9.00390625" style="55" customWidth="1"/>
    <col min="7" max="7" width="10.140625" style="55" hidden="1" customWidth="1"/>
    <col min="8" max="9" width="9.00390625" style="55" customWidth="1"/>
    <col min="10" max="10" width="9.421875" style="55" bestFit="1" customWidth="1"/>
    <col min="11" max="16384" width="9.00390625" style="55" customWidth="1"/>
  </cols>
  <sheetData>
    <row r="1" spans="1:6" ht="25.5" customHeight="1">
      <c r="A1" s="111"/>
      <c r="B1" s="111"/>
      <c r="E1" s="112" t="s">
        <v>31</v>
      </c>
      <c r="F1" s="112"/>
    </row>
    <row r="2" spans="1:6" ht="17.25" customHeight="1">
      <c r="A2" s="56"/>
      <c r="B2" s="56"/>
      <c r="E2" s="57"/>
      <c r="F2" s="57"/>
    </row>
    <row r="3" spans="1:6" ht="17.25">
      <c r="A3" s="117" t="s">
        <v>77</v>
      </c>
      <c r="B3" s="117"/>
      <c r="C3" s="117"/>
      <c r="D3" s="117"/>
      <c r="E3" s="117"/>
      <c r="F3" s="117"/>
    </row>
    <row r="4" spans="1:6" ht="21.75" customHeight="1">
      <c r="A4" s="116" t="s">
        <v>83</v>
      </c>
      <c r="B4" s="116"/>
      <c r="C4" s="116"/>
      <c r="D4" s="116"/>
      <c r="E4" s="116"/>
      <c r="F4" s="116"/>
    </row>
    <row r="5" spans="1:7" ht="13.5">
      <c r="A5" s="58"/>
      <c r="B5" s="58"/>
      <c r="C5" s="58"/>
      <c r="D5" s="58"/>
      <c r="E5" s="58"/>
      <c r="F5" s="58"/>
      <c r="G5" s="58"/>
    </row>
    <row r="6" spans="5:6" ht="13.5">
      <c r="E6" s="115" t="s">
        <v>9</v>
      </c>
      <c r="F6" s="115"/>
    </row>
    <row r="7" spans="1:7" ht="41.25" customHeight="1">
      <c r="A7" s="109" t="s">
        <v>0</v>
      </c>
      <c r="B7" s="109" t="s">
        <v>1</v>
      </c>
      <c r="C7" s="109" t="s">
        <v>78</v>
      </c>
      <c r="D7" s="109" t="s">
        <v>79</v>
      </c>
      <c r="E7" s="113" t="s">
        <v>71</v>
      </c>
      <c r="F7" s="114"/>
      <c r="G7" s="109"/>
    </row>
    <row r="8" spans="1:7" ht="52.5" customHeight="1">
      <c r="A8" s="110"/>
      <c r="B8" s="110"/>
      <c r="C8" s="110"/>
      <c r="D8" s="110"/>
      <c r="E8" s="59" t="s">
        <v>18</v>
      </c>
      <c r="F8" s="59" t="s">
        <v>19</v>
      </c>
      <c r="G8" s="110"/>
    </row>
    <row r="9" spans="1:7" ht="15.75" customHeight="1">
      <c r="A9" s="60" t="s">
        <v>2</v>
      </c>
      <c r="B9" s="60" t="s">
        <v>3</v>
      </c>
      <c r="C9" s="60">
        <v>1</v>
      </c>
      <c r="D9" s="60">
        <v>2</v>
      </c>
      <c r="E9" s="60" t="s">
        <v>20</v>
      </c>
      <c r="F9" s="60">
        <v>4</v>
      </c>
      <c r="G9" s="60"/>
    </row>
    <row r="10" spans="1:7" ht="23.25" customHeight="1">
      <c r="A10" s="61" t="s">
        <v>2</v>
      </c>
      <c r="B10" s="62" t="s">
        <v>32</v>
      </c>
      <c r="C10" s="63">
        <f>C11+C29+C30+C31+C32+C33+C34</f>
        <v>1250003</v>
      </c>
      <c r="D10" s="63">
        <f>D11+D29+D30+D31+D32+D33+D34</f>
        <v>514045</v>
      </c>
      <c r="E10" s="64">
        <f>D10/C10*100</f>
        <v>41.12350130359687</v>
      </c>
      <c r="F10" s="64">
        <f>D10/G10*100</f>
        <v>153.568398188618</v>
      </c>
      <c r="G10" s="63">
        <f>G11+G29+G30+G31+G32+G33+G34</f>
        <v>334733.58195</v>
      </c>
    </row>
    <row r="11" spans="1:7" ht="23.25" customHeight="1">
      <c r="A11" s="61" t="s">
        <v>4</v>
      </c>
      <c r="B11" s="62" t="s">
        <v>23</v>
      </c>
      <c r="C11" s="63">
        <f>SUM(C12:C19)+SUM(C25:C28)</f>
        <v>767395</v>
      </c>
      <c r="D11" s="63">
        <f>SUM(D12:D19)+SUM(D25:D28)</f>
        <v>209512</v>
      </c>
      <c r="E11" s="64">
        <f>D11/C11*100</f>
        <v>27.301715544146106</v>
      </c>
      <c r="F11" s="64">
        <f aca="true" t="shared" si="0" ref="F11:F43">D11/G11*100</f>
        <v>166.95341970225718</v>
      </c>
      <c r="G11" s="63">
        <f>SUM(G12:G19)+SUM(G25:G28)</f>
        <v>125491.28995</v>
      </c>
    </row>
    <row r="12" spans="1:6" ht="24" customHeight="1">
      <c r="A12" s="65">
        <v>1</v>
      </c>
      <c r="B12" s="66" t="s">
        <v>33</v>
      </c>
      <c r="C12" s="67"/>
      <c r="D12" s="67">
        <v>1219</v>
      </c>
      <c r="E12" s="67"/>
      <c r="F12" s="67"/>
    </row>
    <row r="13" spans="1:6" ht="23.25" customHeight="1">
      <c r="A13" s="65">
        <v>2</v>
      </c>
      <c r="B13" s="66" t="s">
        <v>34</v>
      </c>
      <c r="C13" s="67"/>
      <c r="D13" s="67">
        <v>4180</v>
      </c>
      <c r="E13" s="67"/>
      <c r="F13" s="67"/>
    </row>
    <row r="14" spans="1:7" ht="23.25" customHeight="1">
      <c r="A14" s="65">
        <v>3</v>
      </c>
      <c r="B14" s="66" t="s">
        <v>35</v>
      </c>
      <c r="C14" s="67">
        <v>215250</v>
      </c>
      <c r="D14" s="67">
        <v>59219</v>
      </c>
      <c r="E14" s="68">
        <f>D14/C14*100</f>
        <v>27.51173054587689</v>
      </c>
      <c r="F14" s="68">
        <f t="shared" si="0"/>
        <v>115.0605657012904</v>
      </c>
      <c r="G14" s="55">
        <v>51467.676731</v>
      </c>
    </row>
    <row r="15" spans="1:7" ht="23.25" customHeight="1">
      <c r="A15" s="65">
        <v>4</v>
      </c>
      <c r="B15" s="66" t="s">
        <v>36</v>
      </c>
      <c r="C15" s="67">
        <v>35000</v>
      </c>
      <c r="D15" s="67">
        <v>8572</v>
      </c>
      <c r="E15" s="68">
        <f>D15/C15*100</f>
        <v>24.49142857142857</v>
      </c>
      <c r="F15" s="68">
        <f t="shared" si="0"/>
        <v>64.50495888583802</v>
      </c>
      <c r="G15" s="55">
        <v>13288.900804</v>
      </c>
    </row>
    <row r="16" spans="1:6" ht="23.25" customHeight="1">
      <c r="A16" s="65">
        <v>5</v>
      </c>
      <c r="B16" s="66" t="s">
        <v>37</v>
      </c>
      <c r="C16" s="67"/>
      <c r="D16" s="67"/>
      <c r="E16" s="69"/>
      <c r="F16" s="69"/>
    </row>
    <row r="17" spans="1:7" ht="23.25" customHeight="1">
      <c r="A17" s="65">
        <v>6</v>
      </c>
      <c r="B17" s="66" t="s">
        <v>38</v>
      </c>
      <c r="C17" s="67">
        <v>30900</v>
      </c>
      <c r="D17" s="67">
        <v>6108</v>
      </c>
      <c r="E17" s="68">
        <f aca="true" t="shared" si="1" ref="E17:E23">D17/C17*100</f>
        <v>19.766990291262136</v>
      </c>
      <c r="F17" s="68">
        <f t="shared" si="0"/>
        <v>85.39376107094444</v>
      </c>
      <c r="G17" s="70">
        <v>7152.747371</v>
      </c>
    </row>
    <row r="18" spans="1:7" ht="23.25" customHeight="1">
      <c r="A18" s="65">
        <v>7</v>
      </c>
      <c r="B18" s="66" t="s">
        <v>39</v>
      </c>
      <c r="C18" s="67">
        <v>9645</v>
      </c>
      <c r="D18" s="67">
        <v>5419</v>
      </c>
      <c r="E18" s="68">
        <f t="shared" si="1"/>
        <v>56.184551581130115</v>
      </c>
      <c r="F18" s="68">
        <f t="shared" si="0"/>
        <v>112.94836340524765</v>
      </c>
      <c r="G18" s="55">
        <v>4797.767614</v>
      </c>
    </row>
    <row r="19" spans="1:7" ht="23.25" customHeight="1">
      <c r="A19" s="65">
        <v>8</v>
      </c>
      <c r="B19" s="66" t="s">
        <v>40</v>
      </c>
      <c r="C19" s="67">
        <f>SUM(C20:C24)</f>
        <v>460800</v>
      </c>
      <c r="D19" s="67">
        <f>SUM(D20:D24)</f>
        <v>114444</v>
      </c>
      <c r="E19" s="68">
        <f t="shared" si="1"/>
        <v>24.8359375</v>
      </c>
      <c r="F19" s="68">
        <f t="shared" si="0"/>
        <v>335.63716819854466</v>
      </c>
      <c r="G19" s="67">
        <f>SUM(G20:G24)</f>
        <v>34097.53473199999</v>
      </c>
    </row>
    <row r="20" spans="1:6" s="75" customFormat="1" ht="23.25" customHeight="1">
      <c r="A20" s="71" t="s">
        <v>5</v>
      </c>
      <c r="B20" s="72" t="s">
        <v>41</v>
      </c>
      <c r="C20" s="73"/>
      <c r="D20" s="73"/>
      <c r="E20" s="74"/>
      <c r="F20" s="74"/>
    </row>
    <row r="21" spans="1:7" s="75" customFormat="1" ht="23.25" customHeight="1">
      <c r="A21" s="71" t="s">
        <v>5</v>
      </c>
      <c r="B21" s="72" t="s">
        <v>42</v>
      </c>
      <c r="C21" s="73">
        <v>1800</v>
      </c>
      <c r="D21" s="73">
        <v>15</v>
      </c>
      <c r="E21" s="74">
        <f t="shared" si="1"/>
        <v>0.8333333333333334</v>
      </c>
      <c r="F21" s="68">
        <f t="shared" si="0"/>
        <v>83.04235292867128</v>
      </c>
      <c r="G21" s="76">
        <v>18.063072</v>
      </c>
    </row>
    <row r="22" spans="1:7" s="75" customFormat="1" ht="23.25" customHeight="1">
      <c r="A22" s="71" t="s">
        <v>5</v>
      </c>
      <c r="B22" s="72" t="s">
        <v>43</v>
      </c>
      <c r="C22" s="73">
        <v>450000</v>
      </c>
      <c r="D22" s="73">
        <v>113613</v>
      </c>
      <c r="E22" s="74">
        <f t="shared" si="1"/>
        <v>25.247333333333334</v>
      </c>
      <c r="F22" s="74">
        <f t="shared" si="0"/>
        <v>334.133010555271</v>
      </c>
      <c r="G22" s="76">
        <v>34002.327339999996</v>
      </c>
    </row>
    <row r="23" spans="1:7" s="75" customFormat="1" ht="23.25" customHeight="1">
      <c r="A23" s="71" t="s">
        <v>5</v>
      </c>
      <c r="B23" s="72" t="s">
        <v>44</v>
      </c>
      <c r="C23" s="73">
        <v>9000</v>
      </c>
      <c r="D23" s="73">
        <v>816</v>
      </c>
      <c r="E23" s="74">
        <f t="shared" si="1"/>
        <v>9.066666666666666</v>
      </c>
      <c r="F23" s="74">
        <f t="shared" si="0"/>
        <v>1057.757719557318</v>
      </c>
      <c r="G23" s="76">
        <v>77.14432</v>
      </c>
    </row>
    <row r="24" spans="1:6" s="75" customFormat="1" ht="31.5" customHeight="1">
      <c r="A24" s="71" t="s">
        <v>5</v>
      </c>
      <c r="B24" s="72" t="s">
        <v>45</v>
      </c>
      <c r="C24" s="73"/>
      <c r="D24" s="73"/>
      <c r="E24" s="73"/>
      <c r="F24" s="73"/>
    </row>
    <row r="25" spans="1:6" ht="18.75" customHeight="1">
      <c r="A25" s="65">
        <v>9</v>
      </c>
      <c r="B25" s="66" t="s">
        <v>46</v>
      </c>
      <c r="C25" s="67"/>
      <c r="D25" s="67"/>
      <c r="E25" s="67"/>
      <c r="F25" s="67"/>
    </row>
    <row r="26" spans="1:7" ht="18.75" customHeight="1">
      <c r="A26" s="65">
        <v>10</v>
      </c>
      <c r="B26" s="66" t="s">
        <v>47</v>
      </c>
      <c r="C26" s="67">
        <f>15800-5500</f>
        <v>10300</v>
      </c>
      <c r="D26" s="67">
        <v>6248</v>
      </c>
      <c r="E26" s="68">
        <f>D26/C26*100</f>
        <v>60.66019417475729</v>
      </c>
      <c r="F26" s="68">
        <f t="shared" si="0"/>
        <v>193.31683168316832</v>
      </c>
      <c r="G26" s="55">
        <v>3232</v>
      </c>
    </row>
    <row r="27" spans="1:7" ht="18.75" customHeight="1">
      <c r="A27" s="65">
        <v>11</v>
      </c>
      <c r="B27" s="66" t="s">
        <v>48</v>
      </c>
      <c r="C27" s="67">
        <v>5500</v>
      </c>
      <c r="D27" s="67">
        <v>3800</v>
      </c>
      <c r="E27" s="68">
        <f>D27/C27*100</f>
        <v>69.0909090909091</v>
      </c>
      <c r="F27" s="68">
        <f t="shared" si="0"/>
        <v>33.174263618111475</v>
      </c>
      <c r="G27" s="55">
        <v>11454.662698</v>
      </c>
    </row>
    <row r="28" spans="1:6" ht="18.75" customHeight="1">
      <c r="A28" s="65">
        <v>12</v>
      </c>
      <c r="B28" s="66" t="s">
        <v>70</v>
      </c>
      <c r="C28" s="67"/>
      <c r="D28" s="67">
        <v>303</v>
      </c>
      <c r="E28" s="68"/>
      <c r="F28" s="68"/>
    </row>
    <row r="29" spans="1:6" ht="21.75" customHeight="1">
      <c r="A29" s="61" t="s">
        <v>49</v>
      </c>
      <c r="B29" s="62" t="s">
        <v>24</v>
      </c>
      <c r="C29" s="63"/>
      <c r="D29" s="63"/>
      <c r="E29" s="63"/>
      <c r="F29" s="63"/>
    </row>
    <row r="30" spans="1:7" ht="21.75" customHeight="1">
      <c r="A30" s="61" t="s">
        <v>7</v>
      </c>
      <c r="B30" s="77" t="s">
        <v>30</v>
      </c>
      <c r="C30" s="63">
        <v>450820</v>
      </c>
      <c r="D30" s="63">
        <v>130852</v>
      </c>
      <c r="E30" s="64">
        <f aca="true" t="shared" si="2" ref="E30:E41">D30/C30*100</f>
        <v>29.02533161794064</v>
      </c>
      <c r="F30" s="64">
        <f t="shared" si="0"/>
        <v>125.91851267345406</v>
      </c>
      <c r="G30" s="78">
        <v>103918</v>
      </c>
    </row>
    <row r="31" spans="1:6" ht="21.75" customHeight="1">
      <c r="A31" s="79" t="s">
        <v>7</v>
      </c>
      <c r="B31" s="77" t="s">
        <v>13</v>
      </c>
      <c r="C31" s="63"/>
      <c r="D31" s="63"/>
      <c r="E31" s="64"/>
      <c r="F31" s="64"/>
    </row>
    <row r="32" spans="1:7" ht="21.75" customHeight="1">
      <c r="A32" s="79" t="s">
        <v>8</v>
      </c>
      <c r="B32" s="77" t="s">
        <v>25</v>
      </c>
      <c r="C32" s="63">
        <v>31788</v>
      </c>
      <c r="D32" s="63">
        <v>173466</v>
      </c>
      <c r="E32" s="64">
        <f t="shared" si="2"/>
        <v>545.6964892412232</v>
      </c>
      <c r="F32" s="64">
        <f t="shared" si="0"/>
        <v>165.66009626403851</v>
      </c>
      <c r="G32" s="55">
        <v>104712</v>
      </c>
    </row>
    <row r="33" spans="1:7" ht="21.75" customHeight="1">
      <c r="A33" s="79" t="s">
        <v>11</v>
      </c>
      <c r="B33" s="77" t="s">
        <v>15</v>
      </c>
      <c r="C33" s="63"/>
      <c r="D33" s="63">
        <v>215</v>
      </c>
      <c r="E33" s="64"/>
      <c r="F33" s="64">
        <f t="shared" si="0"/>
        <v>46.811178944984896</v>
      </c>
      <c r="G33" s="55">
        <v>459.292</v>
      </c>
    </row>
    <row r="34" spans="1:7" ht="21.75" customHeight="1">
      <c r="A34" s="80" t="s">
        <v>14</v>
      </c>
      <c r="B34" s="81" t="s">
        <v>67</v>
      </c>
      <c r="C34" s="82"/>
      <c r="D34" s="82"/>
      <c r="E34" s="83"/>
      <c r="F34" s="83">
        <f t="shared" si="0"/>
        <v>0</v>
      </c>
      <c r="G34" s="55">
        <v>153</v>
      </c>
    </row>
    <row r="35" spans="1:7" s="88" customFormat="1" ht="38.25" customHeight="1">
      <c r="A35" s="59" t="s">
        <v>3</v>
      </c>
      <c r="B35" s="84" t="s">
        <v>75</v>
      </c>
      <c r="C35" s="85">
        <f>C36+C39+C40+C41+C42+C43</f>
        <v>1249443</v>
      </c>
      <c r="D35" s="85">
        <f>D36+D39+D40+D41+D42+D43</f>
        <v>489806</v>
      </c>
      <c r="E35" s="86">
        <f t="shared" si="2"/>
        <v>39.201948388201785</v>
      </c>
      <c r="F35" s="86">
        <f t="shared" si="0"/>
        <v>149.37878400523056</v>
      </c>
      <c r="G35" s="85">
        <f>G36+G39+G40+G41+G42+G43</f>
        <v>327895.292</v>
      </c>
    </row>
    <row r="36" spans="1:7" s="88" customFormat="1" ht="20.25" customHeight="1">
      <c r="A36" s="79" t="s">
        <v>4</v>
      </c>
      <c r="B36" s="77" t="s">
        <v>68</v>
      </c>
      <c r="C36" s="89">
        <f>SUM(C37:C38)</f>
        <v>766835</v>
      </c>
      <c r="D36" s="89">
        <f>SUM(D37:D38)</f>
        <v>185273</v>
      </c>
      <c r="E36" s="90">
        <f t="shared" si="2"/>
        <v>24.16073862043334</v>
      </c>
      <c r="F36" s="90">
        <f t="shared" si="0"/>
        <v>156.14691579648218</v>
      </c>
      <c r="G36" s="89">
        <f>SUM(G37:G38)</f>
        <v>118653</v>
      </c>
    </row>
    <row r="37" spans="1:7" ht="20.25" customHeight="1">
      <c r="A37" s="65">
        <v>1</v>
      </c>
      <c r="B37" s="66" t="s">
        <v>50</v>
      </c>
      <c r="C37" s="67">
        <v>251490</v>
      </c>
      <c r="D37" s="67">
        <f>225+206+40772+2664+13764+383+6945</f>
        <v>64959</v>
      </c>
      <c r="E37" s="68">
        <f t="shared" si="2"/>
        <v>25.829655254682095</v>
      </c>
      <c r="F37" s="68">
        <f t="shared" si="0"/>
        <v>104.67971960357747</v>
      </c>
      <c r="G37" s="55">
        <v>62055</v>
      </c>
    </row>
    <row r="38" spans="1:7" ht="20.25" customHeight="1">
      <c r="A38" s="65">
        <v>2</v>
      </c>
      <c r="B38" s="66" t="s">
        <v>51</v>
      </c>
      <c r="C38" s="67">
        <v>515345</v>
      </c>
      <c r="D38" s="67">
        <f>137814+81875-34416-64959</f>
        <v>120314</v>
      </c>
      <c r="E38" s="68">
        <f t="shared" si="2"/>
        <v>23.346301991869524</v>
      </c>
      <c r="F38" s="68">
        <f t="shared" si="0"/>
        <v>212.57641612777837</v>
      </c>
      <c r="G38" s="55">
        <v>56598</v>
      </c>
    </row>
    <row r="39" spans="1:7" s="88" customFormat="1" ht="20.25" customHeight="1">
      <c r="A39" s="61" t="s">
        <v>6</v>
      </c>
      <c r="B39" s="62" t="s">
        <v>30</v>
      </c>
      <c r="C39" s="63">
        <f>C30</f>
        <v>450820</v>
      </c>
      <c r="D39" s="63">
        <f aca="true" t="shared" si="3" ref="C39:D41">D30</f>
        <v>130852</v>
      </c>
      <c r="E39" s="64">
        <f t="shared" si="2"/>
        <v>29.02533161794064</v>
      </c>
      <c r="F39" s="64">
        <f t="shared" si="0"/>
        <v>125.91851267345406</v>
      </c>
      <c r="G39" s="87">
        <v>103918</v>
      </c>
    </row>
    <row r="40" spans="1:7" s="88" customFormat="1" ht="20.25" customHeight="1">
      <c r="A40" s="61" t="s">
        <v>7</v>
      </c>
      <c r="B40" s="62" t="s">
        <v>13</v>
      </c>
      <c r="C40" s="63">
        <f t="shared" si="3"/>
        <v>0</v>
      </c>
      <c r="D40" s="63">
        <f t="shared" si="3"/>
        <v>0</v>
      </c>
      <c r="E40" s="64"/>
      <c r="F40" s="64"/>
      <c r="G40" s="88">
        <v>0</v>
      </c>
    </row>
    <row r="41" spans="1:7" s="88" customFormat="1" ht="20.25" customHeight="1">
      <c r="A41" s="61" t="s">
        <v>8</v>
      </c>
      <c r="B41" s="62" t="s">
        <v>25</v>
      </c>
      <c r="C41" s="63">
        <f>C32</f>
        <v>31788</v>
      </c>
      <c r="D41" s="63">
        <f t="shared" si="3"/>
        <v>173466</v>
      </c>
      <c r="E41" s="64">
        <f t="shared" si="2"/>
        <v>545.6964892412232</v>
      </c>
      <c r="F41" s="64">
        <f t="shared" si="0"/>
        <v>165.66009626403851</v>
      </c>
      <c r="G41" s="88">
        <v>104712</v>
      </c>
    </row>
    <row r="42" spans="1:7" s="88" customFormat="1" ht="20.25" customHeight="1">
      <c r="A42" s="61" t="s">
        <v>11</v>
      </c>
      <c r="B42" s="62" t="s">
        <v>15</v>
      </c>
      <c r="C42" s="63"/>
      <c r="D42" s="63">
        <f>D33</f>
        <v>215</v>
      </c>
      <c r="E42" s="64"/>
      <c r="F42" s="64">
        <f t="shared" si="0"/>
        <v>46.811178944984896</v>
      </c>
      <c r="G42" s="88">
        <v>459.292</v>
      </c>
    </row>
    <row r="43" spans="1:7" s="88" customFormat="1" ht="20.25" customHeight="1">
      <c r="A43" s="80" t="s">
        <v>14</v>
      </c>
      <c r="B43" s="81" t="s">
        <v>67</v>
      </c>
      <c r="C43" s="82"/>
      <c r="D43" s="82">
        <f>D34</f>
        <v>0</v>
      </c>
      <c r="E43" s="83"/>
      <c r="F43" s="83">
        <f t="shared" si="0"/>
        <v>0</v>
      </c>
      <c r="G43" s="88">
        <v>153</v>
      </c>
    </row>
  </sheetData>
  <sheetProtection/>
  <mergeCells count="11">
    <mergeCell ref="G7:G8"/>
    <mergeCell ref="A1:B1"/>
    <mergeCell ref="E1:F1"/>
    <mergeCell ref="E7:F7"/>
    <mergeCell ref="D7:D8"/>
    <mergeCell ref="C7:C8"/>
    <mergeCell ref="B7:B8"/>
    <mergeCell ref="A7:A8"/>
    <mergeCell ref="E6:F6"/>
    <mergeCell ref="A4:F4"/>
    <mergeCell ref="A3:F3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K13" sqref="K13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3" width="11.57421875" style="1" customWidth="1"/>
    <col min="4" max="4" width="10.28125" style="1" customWidth="1"/>
    <col min="5" max="6" width="9.140625" style="1" bestFit="1" customWidth="1"/>
    <col min="7" max="7" width="10.00390625" style="1" hidden="1" customWidth="1"/>
    <col min="8" max="8" width="9.00390625" style="1" hidden="1" customWidth="1"/>
    <col min="9" max="16384" width="9.00390625" style="1" customWidth="1"/>
  </cols>
  <sheetData>
    <row r="1" spans="1:6" ht="30.75" customHeight="1">
      <c r="A1" s="119"/>
      <c r="B1" s="119"/>
      <c r="E1" s="120" t="s">
        <v>10</v>
      </c>
      <c r="F1" s="120"/>
    </row>
    <row r="2" spans="1:6" ht="15.75" customHeight="1">
      <c r="A2" s="44"/>
      <c r="B2" s="44"/>
      <c r="E2" s="36"/>
      <c r="F2" s="36"/>
    </row>
    <row r="3" spans="1:6" ht="17.25">
      <c r="A3" s="107" t="s">
        <v>84</v>
      </c>
      <c r="B3" s="107"/>
      <c r="C3" s="107"/>
      <c r="D3" s="107"/>
      <c r="E3" s="107"/>
      <c r="F3" s="107"/>
    </row>
    <row r="4" spans="1:6" ht="17.25">
      <c r="A4" s="108" t="s">
        <v>83</v>
      </c>
      <c r="B4" s="108"/>
      <c r="C4" s="108"/>
      <c r="D4" s="108"/>
      <c r="E4" s="108"/>
      <c r="F4" s="108"/>
    </row>
    <row r="5" spans="1:6" ht="13.5">
      <c r="A5" s="3"/>
      <c r="B5" s="3"/>
      <c r="C5" s="3"/>
      <c r="D5" s="3"/>
      <c r="E5" s="3"/>
      <c r="F5" s="3"/>
    </row>
    <row r="6" spans="5:6" ht="13.5">
      <c r="E6" s="121" t="s">
        <v>9</v>
      </c>
      <c r="F6" s="121"/>
    </row>
    <row r="7" spans="1:6" ht="31.5" customHeight="1">
      <c r="A7" s="101" t="s">
        <v>0</v>
      </c>
      <c r="B7" s="101" t="s">
        <v>1</v>
      </c>
      <c r="C7" s="118" t="s">
        <v>78</v>
      </c>
      <c r="D7" s="118" t="s">
        <v>80</v>
      </c>
      <c r="E7" s="118" t="s">
        <v>52</v>
      </c>
      <c r="F7" s="118"/>
    </row>
    <row r="8" spans="1:6" ht="41.25" customHeight="1">
      <c r="A8" s="102"/>
      <c r="B8" s="102"/>
      <c r="C8" s="118"/>
      <c r="D8" s="118"/>
      <c r="E8" s="34" t="s">
        <v>18</v>
      </c>
      <c r="F8" s="34" t="s">
        <v>19</v>
      </c>
    </row>
    <row r="9" spans="1:6" s="41" customFormat="1" ht="15.75" customHeight="1">
      <c r="A9" s="53" t="s">
        <v>2</v>
      </c>
      <c r="B9" s="53" t="s">
        <v>3</v>
      </c>
      <c r="C9" s="53">
        <v>1</v>
      </c>
      <c r="D9" s="53">
        <v>2</v>
      </c>
      <c r="E9" s="53" t="s">
        <v>20</v>
      </c>
      <c r="F9" s="53">
        <v>4</v>
      </c>
    </row>
    <row r="10" spans="1:7" s="41" customFormat="1" ht="19.5" customHeight="1">
      <c r="A10" s="54"/>
      <c r="B10" s="54" t="s">
        <v>73</v>
      </c>
      <c r="C10" s="93">
        <f>C11+C26</f>
        <v>1249443</v>
      </c>
      <c r="D10" s="93">
        <f>D11+D26</f>
        <v>295758</v>
      </c>
      <c r="E10" s="94">
        <f>D10/C10*100</f>
        <v>23.671187881319916</v>
      </c>
      <c r="F10" s="94">
        <f>D10/G10*100</f>
        <v>120.42705147989952</v>
      </c>
      <c r="G10" s="42">
        <f>G11+G26</f>
        <v>245591</v>
      </c>
    </row>
    <row r="11" spans="1:7" s="41" customFormat="1" ht="19.5" customHeight="1">
      <c r="A11" s="7" t="s">
        <v>2</v>
      </c>
      <c r="B11" s="8" t="s">
        <v>76</v>
      </c>
      <c r="C11" s="18">
        <f>C12+C15+C25</f>
        <v>1249443</v>
      </c>
      <c r="D11" s="18">
        <f>D12+D15+D25</f>
        <v>295758</v>
      </c>
      <c r="E11" s="92">
        <f>D11/C11*100</f>
        <v>23.671187881319916</v>
      </c>
      <c r="F11" s="92">
        <f aca="true" t="shared" si="0" ref="F11:F24">D11/G11*100</f>
        <v>120.42705147989952</v>
      </c>
      <c r="G11" s="42">
        <f>G12+G15+G25</f>
        <v>245591</v>
      </c>
    </row>
    <row r="12" spans="1:9" s="41" customFormat="1" ht="21" customHeight="1">
      <c r="A12" s="4" t="s">
        <v>4</v>
      </c>
      <c r="B12" s="16" t="s">
        <v>26</v>
      </c>
      <c r="C12" s="42">
        <f>SUM(C13:C14)</f>
        <v>477973</v>
      </c>
      <c r="D12" s="42">
        <f>SUM(D13:D14)</f>
        <v>117293</v>
      </c>
      <c r="E12" s="43">
        <f>D12/C12*100</f>
        <v>24.539670650852663</v>
      </c>
      <c r="F12" s="43">
        <f t="shared" si="0"/>
        <v>125.9955098664776</v>
      </c>
      <c r="G12" s="42">
        <f>SUM(G13:G14)</f>
        <v>93093</v>
      </c>
      <c r="I12" s="52"/>
    </row>
    <row r="13" spans="1:9" ht="23.25" customHeight="1">
      <c r="A13" s="6">
        <v>1</v>
      </c>
      <c r="B13" s="5" t="s">
        <v>53</v>
      </c>
      <c r="C13" s="13">
        <v>477973</v>
      </c>
      <c r="D13" s="13">
        <v>117293</v>
      </c>
      <c r="E13" s="31">
        <f>D13/C13*100</f>
        <v>24.539670650852663</v>
      </c>
      <c r="F13" s="31">
        <f t="shared" si="0"/>
        <v>125.9955098664776</v>
      </c>
      <c r="G13" s="1">
        <v>93093</v>
      </c>
      <c r="H13" s="1">
        <v>104194</v>
      </c>
      <c r="I13" s="52"/>
    </row>
    <row r="14" spans="1:9" ht="23.25" customHeight="1">
      <c r="A14" s="6">
        <v>2</v>
      </c>
      <c r="B14" s="5" t="s">
        <v>54</v>
      </c>
      <c r="C14" s="12"/>
      <c r="D14" s="12"/>
      <c r="E14" s="12"/>
      <c r="F14" s="12"/>
      <c r="I14" s="52"/>
    </row>
    <row r="15" spans="1:9" s="41" customFormat="1" ht="19.5" customHeight="1">
      <c r="A15" s="4" t="s">
        <v>6</v>
      </c>
      <c r="B15" s="16" t="s">
        <v>27</v>
      </c>
      <c r="C15" s="42">
        <v>747689</v>
      </c>
      <c r="D15" s="42">
        <f>151056+27409</f>
        <v>178465</v>
      </c>
      <c r="E15" s="43">
        <f>D15/C15*100</f>
        <v>23.86888131295231</v>
      </c>
      <c r="F15" s="43">
        <f t="shared" si="0"/>
        <v>117.02776429854818</v>
      </c>
      <c r="G15" s="42">
        <v>152498</v>
      </c>
      <c r="I15" s="52"/>
    </row>
    <row r="16" spans="1:9" s="25" customFormat="1" ht="21.75" customHeight="1">
      <c r="A16" s="27"/>
      <c r="B16" s="28" t="s">
        <v>55</v>
      </c>
      <c r="C16" s="29"/>
      <c r="D16" s="29"/>
      <c r="E16" s="31"/>
      <c r="F16" s="31"/>
      <c r="I16" s="52"/>
    </row>
    <row r="17" spans="1:9" ht="21.75" customHeight="1">
      <c r="A17" s="6">
        <v>1</v>
      </c>
      <c r="B17" s="26" t="s">
        <v>56</v>
      </c>
      <c r="C17" s="24">
        <v>391747</v>
      </c>
      <c r="D17" s="24">
        <f>84045+48</f>
        <v>84093</v>
      </c>
      <c r="E17" s="31">
        <f>D17/C17*100</f>
        <v>21.466150347035203</v>
      </c>
      <c r="F17" s="31">
        <f t="shared" si="0"/>
        <v>121.00234542498238</v>
      </c>
      <c r="G17" s="1">
        <v>69497</v>
      </c>
      <c r="I17" s="52"/>
    </row>
    <row r="18" spans="1:9" ht="21.75" customHeight="1">
      <c r="A18" s="6">
        <v>2</v>
      </c>
      <c r="B18" s="26" t="s">
        <v>57</v>
      </c>
      <c r="C18" s="13">
        <v>280</v>
      </c>
      <c r="D18" s="12"/>
      <c r="E18" s="31">
        <f aca="true" t="shared" si="1" ref="E18:E23">D18/C18*100</f>
        <v>0</v>
      </c>
      <c r="F18" s="31"/>
      <c r="G18" s="1">
        <v>0</v>
      </c>
      <c r="I18" s="52"/>
    </row>
    <row r="19" spans="1:9" ht="21.75" customHeight="1">
      <c r="A19" s="6">
        <v>3</v>
      </c>
      <c r="B19" s="26" t="s">
        <v>65</v>
      </c>
      <c r="C19" s="13">
        <v>7680</v>
      </c>
      <c r="D19" s="13">
        <f>1959+278</f>
        <v>2237</v>
      </c>
      <c r="E19" s="31">
        <f t="shared" si="1"/>
        <v>29.127604166666664</v>
      </c>
      <c r="F19" s="31">
        <f t="shared" si="0"/>
        <v>143.58151476251604</v>
      </c>
      <c r="G19" s="1">
        <v>1558</v>
      </c>
      <c r="I19" s="52"/>
    </row>
    <row r="20" spans="1:9" ht="21.75" customHeight="1">
      <c r="A20" s="6">
        <v>4</v>
      </c>
      <c r="B20" s="26" t="s">
        <v>72</v>
      </c>
      <c r="C20" s="13">
        <v>746</v>
      </c>
      <c r="D20" s="13">
        <v>116</v>
      </c>
      <c r="E20" s="31">
        <f t="shared" si="1"/>
        <v>15.549597855227882</v>
      </c>
      <c r="F20" s="31">
        <f t="shared" si="0"/>
        <v>74.35897435897436</v>
      </c>
      <c r="G20" s="1">
        <v>156</v>
      </c>
      <c r="I20" s="52"/>
    </row>
    <row r="21" spans="1:9" ht="25.5" customHeight="1">
      <c r="A21" s="6">
        <v>5</v>
      </c>
      <c r="B21" s="26" t="s">
        <v>16</v>
      </c>
      <c r="C21" s="13">
        <v>21012</v>
      </c>
      <c r="D21" s="24">
        <v>642</v>
      </c>
      <c r="E21" s="31">
        <f t="shared" si="1"/>
        <v>3.0553969160479726</v>
      </c>
      <c r="F21" s="31">
        <f t="shared" si="0"/>
        <v>1035.483870967742</v>
      </c>
      <c r="G21" s="1">
        <v>62</v>
      </c>
      <c r="I21" s="52"/>
    </row>
    <row r="22" spans="1:9" ht="21" customHeight="1">
      <c r="A22" s="6">
        <v>6</v>
      </c>
      <c r="B22" s="26" t="s">
        <v>58</v>
      </c>
      <c r="C22" s="13">
        <v>72895</v>
      </c>
      <c r="D22" s="13">
        <f>7697+2149</f>
        <v>9846</v>
      </c>
      <c r="E22" s="31">
        <f t="shared" si="1"/>
        <v>13.507099252349269</v>
      </c>
      <c r="F22" s="31">
        <f t="shared" si="0"/>
        <v>106.42023346303502</v>
      </c>
      <c r="G22" s="1">
        <v>9252</v>
      </c>
      <c r="I22" s="52"/>
    </row>
    <row r="23" spans="1:9" ht="32.25" customHeight="1">
      <c r="A23" s="6">
        <v>7</v>
      </c>
      <c r="B23" s="26" t="s">
        <v>59</v>
      </c>
      <c r="C23" s="13">
        <v>119408</v>
      </c>
      <c r="D23" s="13">
        <f>10348+19784</f>
        <v>30132</v>
      </c>
      <c r="E23" s="31">
        <f t="shared" si="1"/>
        <v>25.23449015141364</v>
      </c>
      <c r="F23" s="31">
        <f t="shared" si="0"/>
        <v>112.43703123250867</v>
      </c>
      <c r="G23" s="1">
        <v>26799</v>
      </c>
      <c r="I23" s="52"/>
    </row>
    <row r="24" spans="1:9" ht="21.75" customHeight="1">
      <c r="A24" s="6">
        <v>8</v>
      </c>
      <c r="B24" s="5" t="s">
        <v>60</v>
      </c>
      <c r="C24" s="13">
        <v>97709</v>
      </c>
      <c r="D24" s="24">
        <f>41959+758</f>
        <v>42717</v>
      </c>
      <c r="E24" s="31">
        <f>D24/C24*100</f>
        <v>43.71859296482412</v>
      </c>
      <c r="F24" s="31">
        <f t="shared" si="0"/>
        <v>116.60161048177973</v>
      </c>
      <c r="G24" s="1">
        <v>36635</v>
      </c>
      <c r="I24" s="52"/>
    </row>
    <row r="25" spans="1:7" s="41" customFormat="1" ht="26.25" customHeight="1">
      <c r="A25" s="4" t="s">
        <v>7</v>
      </c>
      <c r="B25" s="16" t="s">
        <v>28</v>
      </c>
      <c r="C25" s="42">
        <v>23781</v>
      </c>
      <c r="D25" s="42">
        <v>0</v>
      </c>
      <c r="E25" s="43">
        <f>D25/C25*100</f>
        <v>0</v>
      </c>
      <c r="F25" s="91"/>
      <c r="G25" s="41">
        <v>0</v>
      </c>
    </row>
    <row r="26" spans="1:7" s="41" customFormat="1" ht="39" customHeight="1">
      <c r="A26" s="4" t="s">
        <v>3</v>
      </c>
      <c r="B26" s="16" t="s">
        <v>61</v>
      </c>
      <c r="C26" s="42">
        <f>SUM(C27:C29)</f>
        <v>0</v>
      </c>
      <c r="D26" s="42">
        <f>SUM(D27:D29)</f>
        <v>0</v>
      </c>
      <c r="E26" s="43"/>
      <c r="F26" s="91"/>
      <c r="G26" s="42">
        <f>SUM(G27:G29)</f>
        <v>0</v>
      </c>
    </row>
    <row r="27" spans="1:6" ht="24.75" customHeight="1">
      <c r="A27" s="6">
        <v>1</v>
      </c>
      <c r="B27" s="5" t="s">
        <v>62</v>
      </c>
      <c r="C27" s="13"/>
      <c r="D27" s="24"/>
      <c r="E27" s="31"/>
      <c r="F27" s="31"/>
    </row>
    <row r="28" spans="1:6" ht="24.75" customHeight="1">
      <c r="A28" s="6">
        <v>2</v>
      </c>
      <c r="B28" s="5" t="s">
        <v>63</v>
      </c>
      <c r="C28" s="13"/>
      <c r="D28" s="12"/>
      <c r="E28" s="31"/>
      <c r="F28" s="31"/>
    </row>
    <row r="29" spans="1:6" ht="36" customHeight="1">
      <c r="A29" s="15">
        <v>3</v>
      </c>
      <c r="B29" s="17" t="s">
        <v>64</v>
      </c>
      <c r="C29" s="23"/>
      <c r="D29" s="23"/>
      <c r="E29" s="32"/>
      <c r="F29" s="32"/>
    </row>
  </sheetData>
  <sheetProtection/>
  <mergeCells count="10">
    <mergeCell ref="E7:F7"/>
    <mergeCell ref="A1:B1"/>
    <mergeCell ref="E1:F1"/>
    <mergeCell ref="A4:F4"/>
    <mergeCell ref="C7:C8"/>
    <mergeCell ref="D7:D8"/>
    <mergeCell ref="A7:A8"/>
    <mergeCell ref="B7:B8"/>
    <mergeCell ref="E6:F6"/>
    <mergeCell ref="A3:F3"/>
  </mergeCells>
  <printOptions/>
  <pageMargins left="0.7" right="0.19" top="0.5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2023-04-10T03:27:34Z</cp:lastPrinted>
  <dcterms:created xsi:type="dcterms:W3CDTF">2019-03-06T09:20:07Z</dcterms:created>
  <dcterms:modified xsi:type="dcterms:W3CDTF">2024-04-15T00:56:26Z</dcterms:modified>
  <cp:category/>
  <cp:version/>
  <cp:contentType/>
  <cp:contentStatus/>
</cp:coreProperties>
</file>