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90" windowHeight="5625" activeTab="0"/>
  </bookViews>
  <sheets>
    <sheet name="BIỂU MẪU SỐ 69" sheetId="1" r:id="rId1"/>
    <sheet name="BM SỐ 70" sheetId="2" r:id="rId2"/>
    <sheet name="71" sheetId="3" r:id="rId3"/>
    <sheet name="72" sheetId="4" r:id="rId4"/>
    <sheet name="73" sheetId="5" r:id="rId5"/>
    <sheet name="74" sheetId="6" r:id="rId6"/>
    <sheet name="75" sheetId="7" r:id="rId7"/>
    <sheet name="76" sheetId="8" r:id="rId8"/>
    <sheet name="77" sheetId="9" r:id="rId9"/>
    <sheet name="78" sheetId="10" r:id="rId10"/>
    <sheet name="79" sheetId="11" r:id="rId11"/>
    <sheet name="80" sheetId="12" r:id="rId12"/>
  </sheets>
  <definedNames>
    <definedName name="_xlnm.Print_Titles" localSheetId="2">'71'!$7:$9</definedName>
    <definedName name="_xlnm.Print_Titles" localSheetId="3">'72'!$7:$10</definedName>
    <definedName name="_xlnm.Print_Titles" localSheetId="4">'73'!$7:$7</definedName>
    <definedName name="_xlnm.Print_Titles" localSheetId="5">'74'!$7:$9</definedName>
    <definedName name="_xlnm.Print_Titles" localSheetId="6">'75'!$7:$10</definedName>
    <definedName name="_xlnm.Print_Titles" localSheetId="7">'76'!$7:$10</definedName>
    <definedName name="_xlnm.Print_Titles" localSheetId="11">'80'!$7:$11</definedName>
  </definedNames>
  <calcPr fullCalcOnLoad="1"/>
</workbook>
</file>

<file path=xl/sharedStrings.xml><?xml version="1.0" encoding="utf-8"?>
<sst xmlns="http://schemas.openxmlformats.org/spreadsheetml/2006/main" count="1065" uniqueCount="600">
  <si>
    <t>Biểu số 69/CK-NSNN</t>
  </si>
  <si>
    <t>(Dự toán trình Hội đồng nhân dân)</t>
  </si>
  <si>
    <t>STT</t>
  </si>
  <si>
    <t>NỘI DUNG</t>
  </si>
  <si>
    <t xml:space="preserve"> (năm hiện hành)</t>
  </si>
  <si>
    <t>So sánh (1) (%)</t>
  </si>
  <si>
    <t>A</t>
  </si>
  <si>
    <t>B</t>
  </si>
  <si>
    <t>I</t>
  </si>
  <si>
    <t>Thu ngân sách huyện được hưởng theo phân cấp</t>
  </si>
  <si>
    <t>-</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</si>
  <si>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</si>
  <si>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</si>
  <si>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</si>
  <si>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</si>
  <si>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</si>
  <si>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</si>
  <si>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</si>
  <si>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</si>
  <si>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</si>
  <si>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</si>
  <si>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</si>
  <si>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</si>
  <si>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</si>
  <si>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</si>
  <si>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</si>
  <si>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</si>
  <si>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</si>
  <si>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</si>
  <si>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Ghi chú:(1) Đối với các chỉ tiêu thu, so sánh dự toán năm sau với ước thực hiện năm hiện hành. Đối với các chỉ tiêu chi, so sánh dự toán năm sau với dự toán năm hiện hành;</t>
  </si>
  <si>
    <t>Biểu số 70/CK-NSNN</t>
  </si>
  <si>
    <t>Đơn vị: Triệu đồng</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</si>
  <si>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</si>
  <si>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</si>
  <si>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</si>
  <si>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</si>
  <si>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</si>
  <si>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</si>
  <si>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</si>
  <si>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</si>
  <si>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</si>
  <si>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</si>
  <si>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</si>
  <si>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</si>
  <si>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Ghi chú: (1) Đối với các chỉ tiêu thu, so sánh dự toán năm sau với ước thực hiện năm hiện hành. Đối với các chỉ tiêu chi, so sánh dự toán năm sau với dự toán năm hiện hành;</t>
  </si>
  <si>
    <t>Biểu số 71/CK-NSNN</t>
  </si>
  <si>
    <t>So sánh (%)</t>
  </si>
  <si>
    <t>TỔNG THU NSNN</t>
  </si>
  <si>
    <t>THU NSĐP</t>
  </si>
  <si>
    <t>5=3/1</t>
  </si>
  <si>
    <t>6=4/2</t>
  </si>
  <si>
    <t>TỔNG THU NGÂN SÁCH NHÀ NƯỚC</t>
  </si>
  <si>
    <t>Thu nội địa</t>
  </si>
  <si>
    <t>Thu từ khu vực DNNN do Trung ương quản lý</t>
  </si>
  <si>
    <t xml:space="preserve">Thu từ khu vực DNNN do Huyện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</si>
  <si>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</si>
  <si>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</si>
  <si>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</si>
  <si>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</si>
  <si>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</si>
  <si>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</si>
  <si>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</si>
  <si>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</si>
  <si>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</si>
  <si>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</si>
  <si>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</si>
  <si>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</si>
  <si>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(chi tiết theo sắc thuế)</t>
  </si>
  <si>
    <t>Thu tiền cấp quyền khai thác khoáng sản</t>
  </si>
  <si>
    <t>Thu khác ngân sách</t>
  </si>
  <si>
    <t>Thu từ quỹ đất công ích, hoa lợi công sản khác</t>
  </si>
  <si>
    <t>Thu viện trợ</t>
  </si>
  <si>
    <t>Biểu số 72/CK-NSNN</t>
  </si>
  <si>
    <t>Nội dung</t>
  </si>
  <si>
    <t>Ngân sách huyện</t>
  </si>
  <si>
    <t xml:space="preserve">Chia ra </t>
  </si>
  <si>
    <t>Ngân sách cấp huyện</t>
  </si>
  <si>
    <t>xã</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</si>
  <si>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</si>
  <si>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</si>
  <si>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</si>
  <si>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</si>
  <si>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</si>
  <si>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</si>
  <si>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</si>
  <si>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</si>
  <si>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phát triển khác</t>
  </si>
  <si>
    <t>Trong đó:</t>
  </si>
  <si>
    <t>Chi dự phòng ngân sách</t>
  </si>
  <si>
    <t>CHI CÁC CHƯƠNG TRÌNH MỤC TIÊU</t>
  </si>
  <si>
    <t>(Chi tiết theo từng chương trình mục tiêu quốc gia)</t>
  </si>
  <si>
    <t>C</t>
  </si>
  <si>
    <t>CHI CHUYỂN NGUỒN SANG NĂM SAU</t>
  </si>
  <si>
    <t>Biểu số 73/CK-NSNN</t>
  </si>
  <si>
    <t>Dự toán</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</si>
  <si>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</si>
  <si>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</si>
  <si>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</si>
  <si>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</si>
  <si>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</si>
  <si>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</si>
  <si>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</si>
  <si>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</si>
  <si>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</si>
  <si>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</si>
  <si>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</si>
  <si>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</si>
  <si>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</si>
  <si>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</si>
  <si>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</si>
  <si>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</si>
  <si>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</si>
  <si>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</si>
  <si>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</si>
  <si>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</si>
  <si>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</si>
  <si>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</si>
  <si>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</si>
  <si>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</si>
  <si>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</si>
  <si>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</si>
  <si>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</si>
  <si>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</si>
  <si>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</si>
  <si>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</si>
  <si>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</si>
  <si>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</si>
  <si>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</si>
  <si>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Cơ quan A</t>
  </si>
  <si>
    <t>Tổ chức B</t>
  </si>
  <si>
    <t>…</t>
  </si>
  <si>
    <t xml:space="preserve">CHI BỔ SUNG CÓ MỤC TIÊU CHO NGÂN SÁCH XÃ </t>
  </si>
  <si>
    <t>V</t>
  </si>
  <si>
    <t>Biểu số 75/CK-NSNN</t>
  </si>
  <si>
    <t>TRONG ĐÓ</t>
  </si>
  <si>
    <t>CHI GIÁO DỤC - ĐÀO TẠO VÀ DẠY NGHỀ</t>
  </si>
  <si>
    <t>CHI KHOA HỌC VÀ CÔNG NGHỆ</t>
  </si>
  <si>
    <t>CHI VĂN HÓA THÔNG TIN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</si>
  <si>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</si>
  <si>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</si>
  <si>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</si>
  <si>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</si>
  <si>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</si>
  <si>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</si>
  <si>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</si>
  <si>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76/CK-NSNN</t>
  </si>
  <si>
    <t>Biểu số 77/CK-NSNN</t>
  </si>
  <si>
    <t>Stt</t>
  </si>
  <si>
    <t>Tên đơn vị</t>
  </si>
  <si>
    <t>Tổng thu NSNN trên địa bàn</t>
  </si>
  <si>
    <t>Thu ngân sách xã được hưởng theo phân cấp</t>
  </si>
  <si>
    <t>Chi bổ sung thực hiện điều chỉnh tiền lương</t>
  </si>
  <si>
    <t>Tổng số</t>
  </si>
  <si>
    <t xml:space="preserve">Thu ngân sách xã hưởng từ các khoản thu phân chia </t>
  </si>
  <si>
    <t>Xã A</t>
  </si>
  <si>
    <t>Phường B</t>
  </si>
  <si>
    <t>Thị trấn C</t>
  </si>
  <si>
    <t>Biểu số 78/CK-NSNN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</si>
  <si>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</si>
  <si>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</si>
  <si>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</si>
  <si>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79/CK-NSNN</t>
  </si>
  <si>
    <t>Trong đó</t>
  </si>
  <si>
    <t>Chương trình mục tiêu quốc gia …</t>
  </si>
  <si>
    <t>Đầu tư phát triển</t>
  </si>
  <si>
    <t>Kinh phí sự nghiệp</t>
  </si>
  <si>
    <t>Vốn trong nước</t>
  </si>
  <si>
    <t>Vốn ngoài nước</t>
  </si>
  <si>
    <t>2=5+12</t>
  </si>
  <si>
    <t>3=8+15</t>
  </si>
  <si>
    <t>4=5+8</t>
  </si>
  <si>
    <t>5=6+7</t>
  </si>
  <si>
    <t>8=9+10</t>
  </si>
  <si>
    <t>11=12+15</t>
  </si>
  <si>
    <t>12=13+14</t>
  </si>
  <si>
    <t>15=16+17</t>
  </si>
  <si>
    <t>Biểu số 80/CK-NSNN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</si>
  <si>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</si>
  <si>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</si>
  <si>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</si>
  <si>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</si>
  <si>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</si>
  <si>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</si>
  <si>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</si>
  <si>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Tổng số (tất cả các nguồn vốn)</t>
  </si>
  <si>
    <t>Chia theo nguồn vốn</t>
  </si>
  <si>
    <t>ĐVT: Triệu đồng</t>
  </si>
  <si>
    <r>
      <t xml:space="preserve"> </t>
    </r>
    <r>
      <rPr>
        <sz val="10"/>
        <rFont val="Cambria"/>
        <family val="1"/>
      </rPr>
      <t>(năm hiện hành)</t>
    </r>
  </si>
  <si>
    <t>VI</t>
  </si>
  <si>
    <t>VII</t>
  </si>
  <si>
    <t>Thu huy động, đóng góp</t>
  </si>
  <si>
    <t>Thu ngân sách cấp dưới nộp lên</t>
  </si>
  <si>
    <t>- Thuế tài nguyên</t>
  </si>
  <si>
    <t xml:space="preserve">Thuế giá trị gia tăng </t>
  </si>
  <si>
    <t xml:space="preserve">Thuế thu nhập doanh nghiệp </t>
  </si>
  <si>
    <t>*</t>
  </si>
  <si>
    <t>Thuế giá trị gia tăng &amp; TNDN</t>
  </si>
  <si>
    <t>Thuế tiêu thụ đặc biệt</t>
  </si>
  <si>
    <t>Thuế tài nguyên</t>
  </si>
  <si>
    <t>Thu khác</t>
  </si>
  <si>
    <t xml:space="preserve"> Thuế môn bài</t>
  </si>
  <si>
    <t>Ngân sách xã</t>
  </si>
  <si>
    <t>Chi đầu tư từ nguồn vốn đầu tư tập trung ngân sách tỉnh</t>
  </si>
  <si>
    <t>Chi đầu tư từ nguồn vốn thu chuyển nguồn (tăng thu tiền sử dụng đất năm 2018)</t>
  </si>
  <si>
    <t>Chi đầu tư từ nguồn vốn thu hồi vốn XD hạ tầng các CCN</t>
  </si>
  <si>
    <t>Chi các hoạt động kinh tế</t>
  </si>
  <si>
    <t>Chi bảo vệ môi trường</t>
  </si>
  <si>
    <t>Chi đảm bảo xã hội</t>
  </si>
  <si>
    <t>Chi hoạt động của các cơ quan quản lý nhà nước, Đảng, đoàn thể</t>
  </si>
  <si>
    <t>Chi Văn hóa - thông tin</t>
  </si>
  <si>
    <t>Chi Thể dục thể thao</t>
  </si>
  <si>
    <t>Chi Khoa học công nghệ</t>
  </si>
  <si>
    <t>Chi văn hóa thông tin thể dục thể thao</t>
  </si>
  <si>
    <t>Phòng Kinh tế</t>
  </si>
  <si>
    <t>Phòng Tài chính - Kế hoạch</t>
  </si>
  <si>
    <t>Phòng Lao động - Thương binh và XH</t>
  </si>
  <si>
    <t>Phòng Quản lý đô thị</t>
  </si>
  <si>
    <t>Phòng Tài nguyên và Môi trường</t>
  </si>
  <si>
    <t>Phòng Tư pháp</t>
  </si>
  <si>
    <t>Phòng Giáo dục</t>
  </si>
  <si>
    <t>Phòng Y tế</t>
  </si>
  <si>
    <t>Phòng Nội vụ</t>
  </si>
  <si>
    <t>Phòng Văn hóa - Thông tin</t>
  </si>
  <si>
    <t>Hội Nông dân</t>
  </si>
  <si>
    <t>UBMT TQ Việt Nam</t>
  </si>
  <si>
    <t>Hội Cựu chiến binh</t>
  </si>
  <si>
    <t>Trung tâm dịch vụ nông nghiệp</t>
  </si>
  <si>
    <t>Trung tâm giáo dục thường xuyên</t>
  </si>
  <si>
    <t>Trung tâm Văn hóa - Thông tin - thể thao</t>
  </si>
  <si>
    <t>Ban QL rừng phòng hộ</t>
  </si>
  <si>
    <t>Hạt Kiểm lâm</t>
  </si>
  <si>
    <t>Đội QL trật tự đô thị</t>
  </si>
  <si>
    <t>HTX nông nghiệp Hoài Sơn</t>
  </si>
  <si>
    <t>HTX nông nghiệp Hoài Châu Bắc</t>
  </si>
  <si>
    <t>HTX nông nghiệp Hoài Châu</t>
  </si>
  <si>
    <t>HTX nông nghiệp Hoài Phú</t>
  </si>
  <si>
    <t>HTX nông nghiệp Hoài Hảo</t>
  </si>
  <si>
    <t xml:space="preserve">HTX nông nghiệp Bồng Sơn Tây </t>
  </si>
  <si>
    <t>HTX nông nghiệp Hoài Mỹ</t>
  </si>
  <si>
    <t>HTX nông nghiệp Hoài Đức</t>
  </si>
  <si>
    <t>HTX nông nghiệp Tam Quan Bắc</t>
  </si>
  <si>
    <t>HTX nông nghiệp Hoài Xuân</t>
  </si>
  <si>
    <t>HTX nông nghiệp Tam Quan Nam</t>
  </si>
  <si>
    <t>HTX Hoài Thanh</t>
  </si>
  <si>
    <t>HTX nông nghiệp Ngọc An</t>
  </si>
  <si>
    <t>HTX nông nghiệp Hoài Hương</t>
  </si>
  <si>
    <t>HTX nông nghiệp Tam Quan</t>
  </si>
  <si>
    <t>HTX nông nghiệp Hoài Hải</t>
  </si>
  <si>
    <t>BQL dự án ĐTXD và PTQĐ</t>
  </si>
  <si>
    <t>Kinh phí chưa phân bổ</t>
  </si>
  <si>
    <t>+</t>
  </si>
  <si>
    <t>Chi đảm bảo xã hội khác</t>
  </si>
  <si>
    <t>Hỗ trợ tổ chức xã hội, xã hội - nghề nghiệp</t>
  </si>
  <si>
    <t>Chi khác ngân sách</t>
  </si>
  <si>
    <t>Chi khoa học công nghệ</t>
  </si>
  <si>
    <t>CHI BỔ SUNG CÓ MỤC TIÊU CHO NGÂN SÁCH XÃ</t>
  </si>
  <si>
    <t>TRANG BỊ ỨNG DỤNG CNTT VÀ CẢI CÁCH TTHC</t>
  </si>
  <si>
    <t>CHI KHÁC NS</t>
  </si>
  <si>
    <t>CHI SN NÔNG NGHIỆP</t>
  </si>
  <si>
    <t>CHI SN KIẾN THIẾT THỊ CHÍNH</t>
  </si>
  <si>
    <t>CHI SN LÂM NGHIỆP</t>
  </si>
  <si>
    <t>CHI SN KINH TẾ KHÁC</t>
  </si>
  <si>
    <t>CHI VĂN HÓA THÔNG TIN THỂ THAO</t>
  </si>
  <si>
    <t>CHI SỰ NGHIỆP ĐÀO TẠO</t>
  </si>
  <si>
    <t>CHI ĐẦU TƯ PHÁT TRIỂN KHÁC</t>
  </si>
  <si>
    <t>UBND HUYỆN HOÀI NHƠN</t>
  </si>
  <si>
    <t>DỰ TOÁN CHI CHƯƠNG TRÌNH MỤC TIÊU QUỐC GIA NGÂN SÁCH CẤP HUYỆN VÀ NGÂN SÁCH XÃ NĂM 2020</t>
  </si>
  <si>
    <t>Ngân sách trung ương, Tỉnh</t>
  </si>
  <si>
    <t>TỔNG NGUỒN THU NGÂN SÁCH THỊ XÃ</t>
  </si>
  <si>
    <t>Thu ngân sách thị xã hưởng 100%</t>
  </si>
  <si>
    <t xml:space="preserve">Thu ngân sách thị xã hưởng từ các khoản thu phân chia </t>
  </si>
  <si>
    <t>TỔNG CHI NGÂN SÁCH THỊ XÃ</t>
  </si>
  <si>
    <t>Tổng chi cân đối ngân sách thị xã</t>
  </si>
  <si>
    <t>UBND THỊ XÃ HOÀI NHƠN</t>
  </si>
  <si>
    <t xml:space="preserve">VP HĐND và UBND </t>
  </si>
  <si>
    <t>Thanh tra thị xã</t>
  </si>
  <si>
    <t>Thị ủy Hoài Nhơn</t>
  </si>
  <si>
    <t>Trung tâm chính trị thị xã</t>
  </si>
  <si>
    <t>Thị đoàn</t>
  </si>
  <si>
    <t>Hội Liên hiệp Phụ nữ</t>
  </si>
  <si>
    <t>Trang bị ứng dụng CNTT và cải cách thủ tục hành chính</t>
  </si>
  <si>
    <t>Chi sự nghiệp y tế</t>
  </si>
  <si>
    <t>CHI HOẠT ĐỘNG Y TẾ</t>
  </si>
  <si>
    <t>Hoài Sơn</t>
  </si>
  <si>
    <t>Hoài Châu Bắc</t>
  </si>
  <si>
    <t xml:space="preserve">Hoài Châu  </t>
  </si>
  <si>
    <t>Tam Quan</t>
  </si>
  <si>
    <t>Tam Quan Bắc</t>
  </si>
  <si>
    <t>Tam Quan Nam</t>
  </si>
  <si>
    <t>Hoài Phú</t>
  </si>
  <si>
    <t>Hoài Hảo</t>
  </si>
  <si>
    <t>Hoài Thanh Tây</t>
  </si>
  <si>
    <t xml:space="preserve">Hoài Thanh   </t>
  </si>
  <si>
    <t>Hoài Hương</t>
  </si>
  <si>
    <t>Hoài Hải</t>
  </si>
  <si>
    <t>Hoài Xuân</t>
  </si>
  <si>
    <t>Hoài Tân</t>
  </si>
  <si>
    <t>Bồng Sơn</t>
  </si>
  <si>
    <t>Hoài Đức</t>
  </si>
  <si>
    <t>Hoài Mỹ</t>
  </si>
  <si>
    <t>Phòng Giáo dục và Đào tạo</t>
  </si>
  <si>
    <t>CHI NGÂN SÁCH THỊ XÃ THEO LĨNH VỰC</t>
  </si>
  <si>
    <t>CHI BỔ SUNG CÂN ĐỐI CHO NGÂN SÁCH XÃ, PHƯỜNG</t>
  </si>
  <si>
    <t>Thu ngân sách xã, phường hưởng 100%</t>
  </si>
  <si>
    <t>Số bổ sung cân đối từ ngân sách thị xã</t>
  </si>
  <si>
    <t>Thu ngân sách xã, phường được hưởng theo phân cấp</t>
  </si>
  <si>
    <t>Tổng chi cân đối ngân sách xã, phường</t>
  </si>
  <si>
    <t>Chi nộp ngân sách cấp trên</t>
  </si>
  <si>
    <t>Ngân hàng Chính sách XH Hoài Nhơn</t>
  </si>
  <si>
    <t>Công trình xã làm chủ đầu tư, NS thị xã hỗ trợ</t>
  </si>
  <si>
    <t>Ngân hàng chính sách XH thị xã HN</t>
  </si>
  <si>
    <t>Danh mục công trình BQL Dự án ĐTXD và Phát triển quỹ đất đại diện chủ đầu tư</t>
  </si>
  <si>
    <t>Ngân sách thị xã</t>
  </si>
  <si>
    <t>Ngân sách xã, phường, khác</t>
  </si>
  <si>
    <t>Dự toán năm 2023</t>
  </si>
  <si>
    <t>Chi đầu tư từ nguồn thu bổ sung mục tiêu</t>
  </si>
  <si>
    <t>Chi đầu tư từ nguồn thu tiền bảo vệ phát triển đất trồng lúa</t>
  </si>
  <si>
    <t xml:space="preserve">Kinh phí gia hạn phần mềm kế toán HCSN </t>
  </si>
  <si>
    <t>BQL dự án đầu tư xây dựng và PTQĐ</t>
  </si>
  <si>
    <t>1.11</t>
  </si>
  <si>
    <t>CÂN ĐỐI NGÂN SÁCH THỊ XÃ NĂM 2024</t>
  </si>
  <si>
    <t>ƯTH NĂM 2023</t>
  </si>
  <si>
    <t>Dự toán năm 2024</t>
  </si>
  <si>
    <t>CÂN ĐỐI NGUỒN THU, CHI DỰ TOÁN NGÂN SÁCH CẤP HUYỆN VÀ NGÂN SÁCH XÃ NĂM 2024</t>
  </si>
  <si>
    <t>Ước thực hiện năm 2023</t>
  </si>
  <si>
    <t>DỰ TOÁN THU NGÂN SÁCH NHÀ NƯỚC NĂM 2024</t>
  </si>
  <si>
    <t>DỰ TOÁN CHI NGÂN SÁCH HUYỆN, CHI NGÂN SÁCH CẤP HUYỆN VÀ CHI NGÂN SÁCH XÃ THEO CƠ CẤU CHI NĂM 2024</t>
  </si>
  <si>
    <t>DỰ TOÁN CHI NGÂN SÁCH CẤP HUYỆN THEO TỪNG LĨNH VỰC NĂM 2024</t>
  </si>
  <si>
    <t>DỰ TOÁN CHI NGÂN SÁCH CẤP HUYỆN CHO TỪNG CƠ QUAN, TỔ CHỨC NĂM 2024</t>
  </si>
  <si>
    <t>DỰ TOÁN CHI ĐẦU TƯ PHÁT TRIỂN CỦA NGÂN SÁCH THỊ XÃ CHO TỪNG CƠ QUAN, TỔ CHỨC THEO LĨNH VỰC NĂM 2024</t>
  </si>
  <si>
    <t>DỰ TOÁN CHI THƯỜNG XUYÊN CỦA NGÂN SÁCH THỊ XÃ CHO TỪNG CƠ QUAN, TỔ CHỨC THEO LĨNH VỰC NĂM 2024</t>
  </si>
  <si>
    <t>DỰ TOÁN THU, SỐ BỔ SUNG VÀ DỰ TOÁN CHI CÂN ĐỐI NGÂN SÁCH TỪNG XÃ, PHƯỜNG NĂM 2024</t>
  </si>
  <si>
    <t>DỰ TOÁN CHI BỔ SUNG CÓ MỤC TIÊU TỪ NGÂN SÁCH THỊ XÃ CHO NGÂN SÁCH TỪNG XÃ, PHƯỜNG NĂM 2024</t>
  </si>
  <si>
    <t>Giá trị khối lượng thực hiện từ khởi công đến 31/12/2023</t>
  </si>
  <si>
    <t>Lũy kế vốn đã bố trí đến 31/12/2023</t>
  </si>
  <si>
    <t>Kế hoạch vốn năm 2024</t>
  </si>
  <si>
    <t>DANH MỤC CÁC CHƯƠNG TRÌNH, DỰ ÁN SỬ DỤNG VỐN NGÂN SÁCH NHÀ NƯỚC NĂM 2024</t>
  </si>
  <si>
    <t>Thu chuyển nguồn thực hiện CCTL tăng thêm</t>
  </si>
  <si>
    <t>Thu do Cục thuế thực hiện</t>
  </si>
  <si>
    <t>Thu do Chi cục thuế thực hiện</t>
  </si>
  <si>
    <t>Lễ hội văn hóa miền núi</t>
  </si>
  <si>
    <t>Chi tiếp xúc cử tri, hỗ trợ sinh hoạt Tổ đại biểu HĐND tỉnh</t>
  </si>
  <si>
    <t>Kinh phí chi phụ cấp cho lực lượng quản lý đê nhân dân tăng thêm</t>
  </si>
  <si>
    <t>Kinh phí hỗ trợ đối với cán bộ, công chức, viên chức được luân chuyển, điều động trên địa bàn tỉnh theo Nghị quyết số 27/2022/NQ-HĐND ngày 07/9/2022 của HĐND tỉnh</t>
  </si>
  <si>
    <t>Hỗ trợ bảo vệ môi trường; bảo vệ rừng; kiến thiết thị chính; chỉnh trang, phát triển đô thị, quảng bá, phát triển văn hóa - du lịch</t>
  </si>
  <si>
    <t>Hỗ trợ kinh phí chuyển đổi số, cải cách hành chính</t>
  </si>
  <si>
    <t>chi hỗ trợ TX hàng tháng cho chức danh đội trưởng đội phó đội dân phòng</t>
  </si>
  <si>
    <t>Chi hỗ trợ hoạt động ban công tác mặt trận, chi đoàn thanh niên XSHCM, hội phụ nữ, hội nông dân, hội CCB thôn, khu phố</t>
  </si>
  <si>
    <t>Hỗ trợ từ nguồn thu ngân sách tỉnh hưởng tăng thêm trên địa bàn thị xã để chi đầu tư phát triển theo Quy định phân cấp nguồn thu, nhiệm vụ chi ngân sách nhà nước giữa các cấp chính quyền địa phương tỉnh Bình Định giai đoạn 2022-2025</t>
  </si>
  <si>
    <t>Danh mục công trình đầu tư xây dựng mới năm 2024 ( Hỗ trợ đầu tư xây dựng Quảng trường tại 03 phường trung tâm Hoài Hương, Hoài Thanh Tây và Tam Quan)</t>
  </si>
  <si>
    <t>Danh mục công trình chuẩn bị đầu tư và lập quy hoạch (Kinh phí thực hiện đo đạc lập bản đồ địa chính, đăng ký đất đai, cấp Giấy chứng nhận cơ sở dữ liệu đất)</t>
  </si>
  <si>
    <t>Chi sự nghiệp đào tạo khác</t>
  </si>
  <si>
    <t>Chi sự nghiệp môi trường khác</t>
  </si>
  <si>
    <t>Hỗ trợ đầu tư xây dựng tuyến đường thay thế tuyến đường Trần Phú, thị trấn Tam Quan, huyện Hoài Nhơn, tỉnh Bình Định</t>
  </si>
  <si>
    <t>Hoài Nhơn</t>
  </si>
  <si>
    <t>2019-2023</t>
  </si>
  <si>
    <t>Đường kết nối giữa Quốc lộ 1 cũ và quốc lộ 1 mới tại Km1145+540 trên địa bàn thị trấn Bồng Sơn</t>
  </si>
  <si>
    <t>2017-2022</t>
  </si>
  <si>
    <t>Nâng cấp, mở rộng tuyến đường kết nối Quốc lộ 1 (tuyến Tài Lương - Ca Công và tuyến Bình Chương - Hoài Mỹ) huyện Hoài Nhơn</t>
  </si>
  <si>
    <t>2020-2023</t>
  </si>
  <si>
    <t>Nâng cấp, mở rộng tuyến đường kết nối Quốc lộ 1 (Năm Tấn) đến ĐT.639 tuyến đường kết nối từ Quốc lộ 1 (chợ Bộng) đến ĐT.638 và tuyến đường từ cầu Chui Quốc lộ cũ (Hoài Châu Bắc) đến đường bê tông Trường Xuân Đông (Tam Quan Bắc), thị xã Hoài Nhơn</t>
  </si>
  <si>
    <t>thị xã Hoài Nhơn</t>
  </si>
  <si>
    <t>2023 - 2025</t>
  </si>
  <si>
    <t>Đường kết nối đường 26-3, phường Tam Quan đến Cụm công nghiệp Hoài Châu</t>
  </si>
  <si>
    <t>2022-2025</t>
  </si>
  <si>
    <t>Đường số 2 và đường số 5 Cụm công nghiệp Hoài Tân</t>
  </si>
  <si>
    <t>2021-2023</t>
  </si>
  <si>
    <t>Ni đường và KDC tuyến đường Thái Lợi</t>
  </si>
  <si>
    <t>2018-2023</t>
  </si>
  <si>
    <t>Hạ tầng kỹ thuật cụm cụm công nghiệp Bồng Sơn (giai đoạn 2), Hạng mục Xây dựng tuyến đường số 2, mặt đường tuyến số 3</t>
  </si>
  <si>
    <t>Đường trục chính CCN Bồng Sơn (đường số 4 vào cụm công nghiệp Bồng Sơn giai đoạn 2)</t>
  </si>
  <si>
    <t>2015-2023</t>
  </si>
  <si>
    <t>Đường trục chính Cụm công nghiệp Ngọc Sơn - Hoài Thanh Tây</t>
  </si>
  <si>
    <t>Đường kết nối cầu Phú Văn với đường Nguyễn Tất Thành, phường Bồng Sơn</t>
  </si>
  <si>
    <t>Tuyến đường Thái Lợi</t>
  </si>
  <si>
    <t>1626 ngày 16/5/2023</t>
  </si>
  <si>
    <t>4907/QĐ-UBND ngày 27/12/2019</t>
  </si>
  <si>
    <t>1250/QĐ-UBND ngày 18/4/22</t>
  </si>
  <si>
    <t xml:space="preserve">13858/QĐ-UBND ngày 28/7/2023
</t>
  </si>
  <si>
    <t>1163/QĐ-UBND ngày 12/04/2023</t>
  </si>
  <si>
    <t>9412/QĐ-UBND
ngày 21/7/2022</t>
  </si>
  <si>
    <t>18150 ngày 24/12/2021</t>
  </si>
  <si>
    <t>3893/QĐ-UBND ngày 12/4/19</t>
  </si>
  <si>
    <t>13168/QĐ-UBND ngày 13/12/2019</t>
  </si>
  <si>
    <t>11296/QĐ-UBND ngày 28/10/2019</t>
  </si>
  <si>
    <t>404/QĐ-UBND ngày 12/01/2023</t>
  </si>
  <si>
    <t>13466/QĐ-UBND ngày 25/7/2023</t>
  </si>
  <si>
    <t>Trường TH số 1 Bồng Sơn, hạng mục Nhà lớp học, nhà bộ môn 02 tầng 14 phòng</t>
  </si>
  <si>
    <t>2023-2024</t>
  </si>
  <si>
    <t>46/QĐ-SKHĐT ngày 21/3/2023</t>
  </si>
  <si>
    <t>Trường TH số 1 Hoài Mỹ, hạng mục: Nhà lớp học, nhà bộ môn</t>
  </si>
  <si>
    <t>2023-2025</t>
  </si>
  <si>
    <t xml:space="preserve">281/QĐ-SKHĐT
ngày 18/10/2023 </t>
  </si>
  <si>
    <t>Trường THCS Tam Quan, hạng mục: Nhà hiệu bộ</t>
  </si>
  <si>
    <t>1575/QĐ-UBND ngày 11/5/2023</t>
  </si>
  <si>
    <t>Trung tâm văn hóa thể thao huyện Hoài Nhơn</t>
  </si>
  <si>
    <t>2019-2024</t>
  </si>
  <si>
    <t>4017 ngày 01/11/2023</t>
  </si>
  <si>
    <t>Hạ tầng kỹ thuật tuyến đường Quốc lộ 1 cũ, thị trấn Bồng Sơn</t>
  </si>
  <si>
    <t>Hoài Tân, Bồng Sơn</t>
  </si>
  <si>
    <t>3230 ngày 21/9/2018, 3920 ngày 23/10/2023</t>
  </si>
  <si>
    <t>Nâng cấp, mở rộng Nhà lưu niệm Chi bộ Cửu Lợi</t>
  </si>
  <si>
    <t>17688/QĐ-UBND 
ngày 10/10/2023</t>
  </si>
  <si>
    <t>Sửa chữa nhà làm việc UBND thị xã Hoài Nhơn</t>
  </si>
  <si>
    <t>15948 ngày 12/9/2023</t>
  </si>
  <si>
    <t>Sửa chữa khối nhà làm việc Mặt trận tổ quốc và các hội đoàn thể thị xã</t>
  </si>
  <si>
    <t>13859/QĐ-UBND ngày 28/7/2023</t>
  </si>
  <si>
    <t>Nhà bảo vệ, nhà sinh hoạt Sở Chỉ huy cơ bản tại khu SH02- Hoài hảo và Lát vỉa hè trước cổng Chỉ huy Quân sự thị xã</t>
  </si>
  <si>
    <t>2023 - 2024</t>
  </si>
  <si>
    <t>13986 ngày 31/7/2023</t>
  </si>
  <si>
    <t>Tường rào, cổng ngõ nhà bảo vệ khu vệ sinh Ban Quản lý cảng cá Tam Quan</t>
  </si>
  <si>
    <t>14642 ngày 15/8/2023</t>
  </si>
  <si>
    <t>Kè từ kho Dầu đến cồn ông Phong, hạng mục: Bổ sung đoạn kè dài khoảng 1.300m</t>
  </si>
  <si>
    <t>Tam Quan, Tam Quan Bắc</t>
  </si>
  <si>
    <t>4482/QĐ-UBND ngày 28/12/2018</t>
  </si>
  <si>
    <t>Khắc phục sự cố xói lở hệ thống ngăn mặn thôn Trường Xuân Tây, xã Tam Quan Bắc</t>
  </si>
  <si>
    <t>2012-2023</t>
  </si>
  <si>
    <t>4469 ngày 29/10/2020</t>
  </si>
  <si>
    <t>Kè ngăn lũ khu dân cư và xây dựng mới cầu Soi thôn Tường Sơn, cầu Cây Vừng thôn Hy Tường, xã Hoài Sơn</t>
  </si>
  <si>
    <t>2019-2022</t>
  </si>
  <si>
    <t>4732 ngày 18/12/2019, 221 ngày 15/11/2022</t>
  </si>
  <si>
    <t>Kè chống sạt lở bờ sông Lại Giang, thôn Vĩnh Phụng 2, xã Hoài Xuân</t>
  </si>
  <si>
    <t>2022-2023</t>
  </si>
  <si>
    <t>14689/QĐ-UBND ngày 16/8/2023</t>
  </si>
  <si>
    <t>Kè bảo vệ khu dân cư dọc sông Hoài Hải đoạn từ thôn Kim Giao Nam đến thôn Kim Giao Bắc (đoạn 1.035m)</t>
  </si>
  <si>
    <t>xã Hoài Hải</t>
  </si>
  <si>
    <t>2017-2023</t>
  </si>
  <si>
    <t>4464/QĐ-UBND ngày 09/11/2021</t>
  </si>
  <si>
    <t>Kè cấp bách chống sạt lở bảo vệ khu dân cư trên sông Lại Giang</t>
  </si>
  <si>
    <t xml:space="preserve">Bồng Sơn, Hoài Mỹ </t>
  </si>
  <si>
    <t>2020-2022</t>
  </si>
  <si>
    <t>3958 ngày 24/9/2020,  27 ngày 05/01/2021</t>
  </si>
  <si>
    <t>Hạng mục: Tuyến kè bờ hữu thôn An Nghiệp</t>
  </si>
  <si>
    <t>2020-2021</t>
  </si>
  <si>
    <t>4197 ngày 09/10/2020</t>
  </si>
  <si>
    <t>Hạng mục: GPMB tuyến kè, đường giao thông và gắn với nạo vét sông Cạn</t>
  </si>
  <si>
    <t>Khắc phục cấp bách sạt lở đê chắn sóng, ngăn cát cửa biển Tam Quan, thị xã Hoài Nhơn</t>
  </si>
  <si>
    <t>3064 ngày 16/5/2023</t>
  </si>
  <si>
    <t>ĐTXD HTKT Khu hành chính - dịch vụ và dân cư tuyến đường Bạch Đằng (giai đoạn 1-kỳ 2)</t>
  </si>
  <si>
    <t>2018-2024</t>
  </si>
  <si>
    <t>10078/QĐ-UBND ngày 20/11/2017</t>
  </si>
  <si>
    <t>ĐTXD HTKT Khu Hành chính dịch vụ và dân cư tuyến đường Bạch Đằng (giai đoạn 2)</t>
  </si>
  <si>
    <t>9481 ngày 30/10/2017</t>
  </si>
  <si>
    <t>Quảng trường biển thị xã Hoài Nhơn, hạng mục: Khu tái định cư phục vụ GPMB</t>
  </si>
  <si>
    <t>2398 ngày 21/02/2023</t>
  </si>
  <si>
    <t>Hệ thống điện ngầm Khu hành chính, dịch vụ và dân cư tuyến đường Bạch Đằng, phường Bồng Sơn</t>
  </si>
  <si>
    <t>10196/QĐ-UBND ngày 09/8/2022</t>
  </si>
  <si>
    <t>Hạ tầng kỹ thuật phía Bắc cây xăng dầu Bảy Cường</t>
  </si>
  <si>
    <t>2022-2024</t>
  </si>
  <si>
    <t>9217 ngày 22/5/2023</t>
  </si>
  <si>
    <t>Khu dân cư xã Hoài Sơn (thôn An Hội Bắc và Hy Văn)</t>
  </si>
  <si>
    <t xml:space="preserve">Hoài Sơn </t>
  </si>
  <si>
    <t>18143/QĐ-UBND 18/10/2023</t>
  </si>
  <si>
    <t>Khu dân cư xã Hoài Hải (thôn Kim Giao Thiện)</t>
  </si>
  <si>
    <t>7998/QĐ-UBND ngày 23/6/2022</t>
  </si>
  <si>
    <t>Khu dân cư khu phố 8, phường Tam Quan</t>
  </si>
  <si>
    <t>10833/QĐ-UBND ngày 16/6/2023</t>
  </si>
  <si>
    <t>Khu dân cư phía Đông QL1A cũ, khu phố Công Thạnh, phường Tam Quan Bắc</t>
  </si>
  <si>
    <t>3683 ngày 1/4/2022</t>
  </si>
  <si>
    <t>Khu dân cư phía Đông điểm tái định cư số 1 thôn Gia An Đông, xã Hoài Châu Bắc</t>
  </si>
  <si>
    <t>6476/QĐ-UBND ngày 27/5/2022</t>
  </si>
  <si>
    <t>Khu dân cư phía Đông đường Triệu Việt Vương, khu phố 2, phường Tam Quan</t>
  </si>
  <si>
    <t>4245/QĐ-UBND ngày 24/3/2023</t>
  </si>
  <si>
    <t>Khu dân cư phường Tam Quan Nam (khu phố Tăng Long 1), giai đoạn 2</t>
  </si>
  <si>
    <t>19695/QĐ-UBND ngày 21/11/2022</t>
  </si>
  <si>
    <t>Khu dân cư Ngã 3 Bình Minh, tại khu phố Ngọc An Trung, phường Hoài Thanh Tây, thị xã Hoài Nhơn</t>
  </si>
  <si>
    <t>16320/QĐ-UBND ngày 19/9/2023</t>
  </si>
  <si>
    <t>Khu dân cư khu phố 2, phường Bồng Sơn</t>
  </si>
  <si>
    <t>7601/QĐ-UBND ngày 15/6/2022</t>
  </si>
  <si>
    <t>Khu dân cư xã Hoài Hải (thôn Kim Giao Nam)</t>
  </si>
  <si>
    <t>2768/QĐ-UBND ngày 16/3/2022</t>
  </si>
  <si>
    <t>Khu dân cư Đồng Giống</t>
  </si>
  <si>
    <t>8398/QĐ-UBND ngày 11/5/2023</t>
  </si>
  <si>
    <t>Khu dân cư phường Hoài Thanh Tây (khu phố Ngọc An Trung)</t>
  </si>
  <si>
    <t>2021-2022</t>
  </si>
  <si>
    <t>18175/QĐ-UBND ngày 19/10/2023</t>
  </si>
  <si>
    <t>Khu dân cư phường Hoài hảo (khu phố Tấn Thạnh 2)</t>
  </si>
  <si>
    <t>12794/QĐ-UBND ngày 21/9/2022</t>
  </si>
  <si>
    <t>Khu dân cư xã Hoài Châu (thôn Tân Trung) - Điểm số 02</t>
  </si>
  <si>
    <t xml:space="preserve"> Hoài Châu</t>
  </si>
  <si>
    <t>16413/QĐ-UBND ngày 19/9/2023</t>
  </si>
  <si>
    <t>Khu dân cư phường Hoài Tân (khu phố Giao Hội 2 trên đường Vũ Đình Huấn)</t>
  </si>
  <si>
    <t>2937/QĐ-UBND ngày 03/3/2023</t>
  </si>
  <si>
    <t>Khu dân cư phường Hoài Hương (khu phố Thiện Đức Bắc và Phú An)</t>
  </si>
  <si>
    <t>22322/QĐ-UBND ngày 02/12/2022</t>
  </si>
  <si>
    <t>Khu dân cư phường Hoài Xuân (khu phố Vĩnh Phụng 1 và Song Khánh)</t>
  </si>
  <si>
    <t>2553/QĐ-UBND ngày 24/02/2023</t>
  </si>
  <si>
    <t>Hạ tầng kỹ thuật hệ thống cảng cá, khu neo đậu tránh trú bão cho tàu cá và dịch vụ hậu cần nghề cá Tam Quan (khu D), hạng mục GPMB</t>
  </si>
  <si>
    <t>Khu dân cư xã Hoài Châu Bắc (thôn Chương Hoà)</t>
  </si>
  <si>
    <t xml:space="preserve"> Hoài Châu Bắc </t>
  </si>
  <si>
    <t>10599 ngày 12/6/2023</t>
  </si>
  <si>
    <t>Tuyến đường liên phường Hoài Tân từ Quốc lộ 1 đến phường Hoài Xuân, thị xã Hoài Nhơn (giai đoạn 2)</t>
  </si>
  <si>
    <t>Đường kết nối đường ĐT.639 (mới) hướng ra biển, xã Hoài Hải</t>
  </si>
  <si>
    <t>Tuyến đường Cửu Lợi,  phường Tam Quan Nam</t>
  </si>
  <si>
    <t>Xây dựng mới tuyến đường giao thông kết nối đến Cao nguyên La Vuông, xã Hoài Sơn</t>
  </si>
  <si>
    <t>Nâng cấp mở rộng hạ tầng tuyến đường Nguyễn Phan Vinh, đường vào Cụm Công nghiệp Hoài Hương</t>
  </si>
  <si>
    <t>Hoài Tân, Hoài Xuân</t>
  </si>
  <si>
    <t>Trường Tiểu học Hoài Sơn, hạng mục: Nhà hiệu bộ</t>
  </si>
  <si>
    <t>Trường THCS Tam Quan Bắc; Hạng mục: Nhà lớp học 03 tầng 18 phòng học</t>
  </si>
  <si>
    <t>Trường Tiểu học Hoài Phú; hạng mục: Xây dựng nhà hiệu bộ và nhà bộ môn 02 tầng 08 phòng</t>
  </si>
  <si>
    <t>Trường Tiểu học số 2 Tam Quan Nam, hạng mục: Xây dựng nhà hiệu bộ và nhà bộ môn 02 tầng 08 phòng</t>
  </si>
  <si>
    <t>Nghĩa trang nhân dân Đồi Pháo, phường Hoài Hảo (giai đoạn 2), hạng mục: Bồi thường GPMB mở rộng 5ha</t>
  </si>
  <si>
    <t>Hạ tầng kỹ thuật khu dân cư Bàu Rong, phường Bồng Sơn (giai đoạn 2)</t>
  </si>
  <si>
    <t>Hạ tầng kỹ thuật khu đô thị Phú Mỹ Tân (phía Tây)</t>
  </si>
  <si>
    <t>Khu dân cư Tây Bắc chợ Bồng Sơn (giai đoạn 3)</t>
  </si>
  <si>
    <t>Trồng cây dừa cảnh quan dọc bờ biển thị xã Hoài Nhơn</t>
  </si>
  <si>
    <t>Khu dân cư xã Hoài Phú (Lương Thọ 2)</t>
  </si>
  <si>
    <t>Khu dân cư dọc tuyến tránh Trần Phú, khu phố Tấn Thạnh 2, phường Hoài Hảo</t>
  </si>
  <si>
    <t>Khu dân cư khu phố 3, phường Tam Quan</t>
  </si>
  <si>
    <t>Khu dân cư Bờ Gò Xa, khu phố Trường Xuân Tây, phường Tam Quan Bắc</t>
  </si>
  <si>
    <t>Khu dân cư phía Đông nhà Văn Hoá Khu thể thao, khu phố 9, phường Tam Quan</t>
  </si>
  <si>
    <t>Khu dân cư Rộc Sài, khu phố Mỹ An 2, phường Hoài Thanh</t>
  </si>
  <si>
    <t>Khu dân cư Rộc Chợ, khu phố Thuận Thượng 2 phường Hoài Xuân</t>
  </si>
  <si>
    <t>Khu dân cư phía Đông Kênh Lại Giang, khu phố 5 phường Bồng Sơn</t>
  </si>
  <si>
    <t>Khu dân cư xã Hoài Châu Bắc (thôn Liễu An, phía Nam khu dân cư)</t>
  </si>
  <si>
    <t>Khu dân cư phía Đông đường bê tông khu phố Bình Chương Nam, phường Hoài Đức</t>
  </si>
  <si>
    <t>Khu dân cư khu phố Ngọc An Trung (sân bãi Ngọc An), phường Hoài Thanh Tây</t>
  </si>
  <si>
    <t>Khu dân cư xã Hoài Sơn (thôn Phú Nông)</t>
  </si>
  <si>
    <t>Khu dân cư phía Nam khu tái định cư số 5 cao tốc, thôn Mỹ Bình 2, xã Hoài Phú</t>
  </si>
  <si>
    <t>Khu dân cư phường Hoài Hảo (khu phố Phụng Du 2 phía trong đường xuống Tam Quan Nam)</t>
  </si>
  <si>
    <t>Khu dân cư Bình Điện, thôn An Hội, xã Hoài Sơn</t>
  </si>
  <si>
    <t>Xây dựng Hoa viên phía đông Đồng Đất Chai</t>
  </si>
  <si>
    <t>Trường Tiểu học Hoài Phú, hạng mục: Sửa chữa 09 phòng học điểm Mỹ Bình B</t>
  </si>
  <si>
    <t>Bê tông nền hồ bơi Trường THCS Hoài Thanh và Trường THCS Hoài Thanh Tây</t>
  </si>
  <si>
    <t>Trung tâm GDNN-GDTX thị xã; Hạng mục: Cải tạo, sữa chữa nhà lớp học 02 tầng 06 phòng</t>
  </si>
  <si>
    <t>Hoài Thanh</t>
  </si>
  <si>
    <t>Khu hậu cần nghề cá Tam Quan (chế biến hải sản, diện tích 3,88ha), hạng mục: Bồi thường, giải phóng mặt bằng</t>
  </si>
  <si>
    <t>Danh mục công trình giao Phòng Quản lý đô thị đại diện chủ đầu tư</t>
  </si>
  <si>
    <t>Danh mục công trình giao phòng Giáo dục và Đào tạo đại diện Chủ đầu tư</t>
  </si>
  <si>
    <t>Danh mục công trình giao Trung tâm GDNN-GDTX đại diện Chủ đầu tư</t>
  </si>
  <si>
    <t>Cấp nước sạch trên địa bàn thị xã Hoài Nhơn theo hình thức đối tác công tư PPP (hợp đồng BOO)</t>
  </si>
  <si>
    <t>298/QĐ-UBND ngày 01/02/2023</t>
  </si>
  <si>
    <t>Khu đô thị mới phía Bắc cây xăng Việt Hưng</t>
  </si>
  <si>
    <t>9619 ngày 25/7/2022</t>
  </si>
  <si>
    <t>Quy hoạch công viên Nghĩa trang Hoa An Viên (nghĩa trang Đồi pháo Hoài Hảo)</t>
  </si>
  <si>
    <t>21404/QĐ-UBND ngày 06/12/2022</t>
  </si>
  <si>
    <t>Quy hoạch chi tiết xây dựng tỷ lệ 1/500 Khu dân cư xã Hoài Mỹ</t>
  </si>
  <si>
    <t>8783/QĐ-UBND ngày 14/6/2021</t>
  </si>
  <si>
    <t>Quy hoạch chi tiết xây dựng tỷ lệ 1/500 Khu thương mại dịch vụ cao cấp kết hợp chỉnh trang đô thị Biên Cương</t>
  </si>
  <si>
    <t>21545 ngày 08/12/2022</t>
  </si>
  <si>
    <t>Quy hoạch chi tiết xây dựng tỷ lệ 1/500 Khu dân cư Tân Thuận</t>
  </si>
  <si>
    <t>21546/QĐ-UBND ngày 08/12/2022</t>
  </si>
  <si>
    <t>Quy hoạch chi tiết xây dựng tỷ lệ 1/500 Khu dân cư Tân Định</t>
  </si>
  <si>
    <t>21519/QĐ-UBND ngày 07/12/2022</t>
  </si>
  <si>
    <t>Quy hoạch chi tiết xây dựng tỷ lệ 1/500 Cụm CN Giao Hội</t>
  </si>
  <si>
    <t>7967/QĐ-UBND ngày 08/05/2023</t>
  </si>
  <si>
    <t>Điều chỉnh, mở rộng Cụm công nghiệp Tường Sơn, xã Hoài Sơn, thị xã Hoài Nhơn</t>
  </si>
  <si>
    <t>10435/QĐ-UBND 
ngày 06/07/2023</t>
  </si>
  <si>
    <t>Quy hoạch chi tiết xây dựng tỷ lệ 1/500 Khu đô thị mới Tam Quan Bắc, thị xã Hoài Nhơn</t>
  </si>
  <si>
    <t>16305 ngày 18/9/2023</t>
  </si>
  <si>
    <t>Quy hoạch chi tiết xây dựng tỷ lệ 1/500 Khu dân cư dọc tuyến tránh Trần Phú khu phố Tấn Thạnh 2, phường Hoài Hảo</t>
  </si>
  <si>
    <t>11803/QĐ-UBND ngày 29/6/2023</t>
  </si>
  <si>
    <t>Quy hoạch chi tiết xây dựng tỷ lệ 1/500 Trung tâm đào tạo và sát hạch lái xe hạng 1, thị xã Hoài Nhơn</t>
  </si>
  <si>
    <t>6343/QĐ-UBND ngày 21/4/2023</t>
  </si>
  <si>
    <t>QH chi tiết chợ Nông sản khu vực phía Bắc tỉnh Bình Định tại thị xã Hoài Nhơn</t>
  </si>
  <si>
    <t>14413/QĐ-UBND ngày 11/8/2023</t>
  </si>
  <si>
    <t>Quy hoạch chi tiết xây dựng tỷ lệ 1/500 Di tích lịch sử Dốc Cát</t>
  </si>
  <si>
    <t>13983/QĐ-UBND ngày 31/7/2023</t>
  </si>
  <si>
    <t>Quy hoạch chi tiết xây dựng tỷ lệ 1/500 Di tích lịch sử Cấm An Sơn</t>
  </si>
  <si>
    <t>Quy hoạch chi tiết xây dựng tỷ lệ 1/500 Khu đô thị xanh Tài Lương, Hoài Thanh Tây</t>
  </si>
  <si>
    <t>17612 ngày 01/11/2022</t>
  </si>
  <si>
    <t>Quy hoạch Nhà máy xử lý chất thải rắn sinh hoạt khu vực phía Bắc tỉnh tại Khu phố Thiết Đính Nam, phường Bồng Sơn, thị xã Hoài Nhơn</t>
  </si>
  <si>
    <t>3671 ngày 06/10/2023</t>
  </si>
  <si>
    <t>Quy hoạch chi tiết xây dựng tỷ lệ 1/500 Bến xe khách Bồng Sơn</t>
  </si>
  <si>
    <t>Quy hoạch chi tiết xây dựng tỷ lệ 1/500 Khu dân cư Bang Bang, thôn Lộ Diêu, xã Hoài Mỹ, thị xã Hoài Nhơn</t>
  </si>
  <si>
    <t>Điều chỉnh tổng thể quy hoạch chung xây dựng đô thị Hoài Nhơn, tỉnh Bình Định đến năm 2023</t>
  </si>
  <si>
    <t>Điều chỉnh chương trình phát triển đô thị Hoài Nhơn đến năm 2035</t>
  </si>
  <si>
    <t>Quy hoạch chi tiết xây dựng tỷ lệ 1/500 Quảng trường trung tâm khu vực đô thị Hoài Hương, thị xã Hoài Nhơn.</t>
  </si>
  <si>
    <t>Quy hoạch chi tiết xây dựng tỷ lệ 1/500 Quảng trường trung tâm khu vực đô thị Hoài Thanh Tây, thị xã Hoài Nhơn.</t>
  </si>
  <si>
    <t>Quy hoạch chi tiết xây dựng tỷ lệ 1/500 nghĩa trang nhân dân Đồi pháo, phường Hoài Hảo (giai đoạn 2)</t>
  </si>
  <si>
    <t>Quy hoạch chi tiết xây dựng tỷ lệ 1/500 nhà ở xã hội khu vực Hoài Tân</t>
  </si>
  <si>
    <t>Quy hoạch chi tiết xây dựng tỷ lệ 1/500 nhà ở xã hội khu vực Tam Quan</t>
  </si>
  <si>
    <t>Lập kế hoạch sử dụng đất năm 2024 thị xã Hoài Nhơn</t>
  </si>
  <si>
    <t>Kiểm kê đất đai năm 2024, trên địa bàn thị xã Hoài Nhơn</t>
  </si>
  <si>
    <t>Danh mục dự án giao phòng Tài nguyên và Môi trường đại diện chủ đầu tư</t>
  </si>
  <si>
    <t>Khu dân cư xã Hoài Sơn (thôn Hy Văn)</t>
  </si>
  <si>
    <t>Khu dân cư phía Bắc đường Sương Nguyệt Ánh, khu phố 2 phường Tam Quan</t>
  </si>
  <si>
    <t>Khu dân cư đối diện Nhà Văn Hoá khu phố Thiện Đức Bắc phường Hoài Hương</t>
  </si>
  <si>
    <t>Khu dân cư phía Bắc đường Tôn Thất Thuyết, khu phố Đệ Đức 2 phường Hoài Tân</t>
  </si>
  <si>
    <t>Khu dân cư khu phố 1, phường Bồng Sơn</t>
  </si>
  <si>
    <t>Khu dân cư phường Hoài Hảo phía Nam đường Bùi Đức Sơn</t>
  </si>
  <si>
    <t>Khu dân cư xóm 2, thôn Tân Trung, xã Hoài Châu</t>
  </si>
  <si>
    <t>Khu dân cư Tây nhà ông Văn Khu phố Trường Xuân Tây, phường Tam Quan Bắc</t>
  </si>
  <si>
    <t>Khu dân cư khu phố 2, phường Bồng Sơn (giai đoạn 2)</t>
  </si>
  <si>
    <t>Cắm mốc bảo vệ di tích quốc gia Chiến thắng Đồi Mười</t>
  </si>
  <si>
    <t>Cắm mốc và lập vành đai bảo vệ 12 miệng địa đạo di tích Gò Quánh (7,2 hecta)</t>
  </si>
  <si>
    <t>Tuyến đường kết nối từ QL.1A đến đường ven biển ĐT.639 (kết nối với QL.1A tại đường Hải Thượng Lãng Ông, thuộc phường Hoài Tân và Đường ven biển ĐT.639 tại xã Hoài Mỹ)</t>
  </si>
  <si>
    <t>Đầu tư mới hệ thống thu gom và hệ thống xử lý nước thải tập trung Cụm công nghiệp Bồng Sơn</t>
  </si>
  <si>
    <t>Đầu tư mới hệ thống thu gom và hệ thống xử lý nước thải tập trung Cụm công nghiệp Hoài Tân</t>
  </si>
  <si>
    <t>Đầu tư mới hệ thống thu gom và hệ thống xử lý nước thải tập trung Cụm công nghiệp Hoài Hảo</t>
  </si>
  <si>
    <t>Đầu tư mới hệ thống thu gom và hệ thống xử lý nước thải tập trung Cụm công nghiệp Ngọc Sơn, Hoài Thanh Tây</t>
  </si>
  <si>
    <t>Đầu tư mới hệ thống thu gom và hệ thống xử lý nước thải tập trung Cụm công nghiệp Tường Sơn</t>
  </si>
  <si>
    <t>Nâng cấp, cải tạo Sân vận động Bồng Sơn</t>
  </si>
  <si>
    <t>Sửa chữa, cải tạo khối nhà phụ trợ Trụ sở làm việc HĐND và UBND thị xã</t>
  </si>
  <si>
    <t>Quy hoạch chi tiết 1/500 danh mục các dự án đấu thầu, đấu giá lựa chọn nhà đầu tư</t>
  </si>
  <si>
    <t>VIII</t>
  </si>
  <si>
    <t>IX</t>
  </si>
  <si>
    <t>Hỗ trợ các xã, phường chỉnh trang đô thị theo cơ chế nghị quyết HĐND (thảm bê tông nhựa, điện chiếu sáng, công viên, hệ thống thoát nước, vỉa hè, trường lớp học mầm non, mẫu giáo, cầu giao thông, đèn tín hiệu giao thông...) và các công trình khác thị xã cho chủ trương</t>
  </si>
  <si>
    <t>Hỗ trợ xây dựng Nhà làm việc công an xã theo đề án của UBND tỉnh</t>
  </si>
  <si>
    <t xml:space="preserve">Hỗ trợ xây dựng kiên cố hóa kênh mương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</si>
</sst>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0_ ;\-#,##0\ "/>
  </numFmts>
  <fonts count="93">
    <font>
      <sz val="11"/>
      <color theme="1"/>
      <name val="Calibri"/>
      <family val="2"/>
    </font>
    <font>
      <sz val="11"/>
      <color indexed="8"/>
      <name val="Calibri"/>
      <family val="2"/>
    </font>
    <font>
      <b/>
      <sz val="10"/>
      <color indexed="8"/>
      <name val="Cambria"/>
      <family val="1"/>
    </font>
    <font>
      <sz val="11"/>
      <color indexed="8"/>
      <name val="Cambria"/>
      <family val="1"/>
    </font>
    <font>
      <i/>
      <sz val="10"/>
      <color indexed="8"/>
      <name val="Cambria"/>
      <family val="1"/>
    </font>
    <font>
      <i/>
      <sz val="11"/>
      <color indexed="8"/>
      <name val="Cambria"/>
      <family val="1"/>
    </font>
    <font>
      <b/>
      <sz val="10"/>
      <name val="Cambria"/>
      <family val="1"/>
    </font>
    <font>
      <sz val="10"/>
      <name val="Cambria"/>
      <family val="1"/>
    </font>
    <font>
      <b/>
      <sz val="14"/>
      <color indexed="8"/>
      <name val="Cambria"/>
      <family val="1"/>
    </font>
    <font>
      <b/>
      <sz val="12"/>
      <color indexed="8"/>
      <name val="Cambria"/>
      <family val="1"/>
    </font>
    <font>
      <sz val="10"/>
      <color indexed="8"/>
      <name val="Times New Roman"/>
      <family val="1"/>
    </font>
    <font>
      <i/>
      <sz val="10"/>
      <color indexed="8"/>
      <name val="Times New Roman"/>
      <family val="1"/>
    </font>
    <font>
      <i/>
      <sz val="10"/>
      <name val="Cambria"/>
      <family val="1"/>
    </font>
    <font>
      <sz val="10"/>
      <color indexed="8"/>
      <name val="Cambria"/>
      <family val="1"/>
    </font>
    <font>
      <sz val="12"/>
      <name val="VNI-Times"/>
      <family val="0"/>
    </font>
    <font>
      <sz val="10"/>
      <name val="Times New Roman"/>
      <family val="1"/>
    </font>
    <font>
      <sz val="10"/>
      <name val="Arial"/>
      <family val="2"/>
    </font>
    <font>
      <i/>
      <sz val="10"/>
      <name val="Times New Roman"/>
      <family val="1"/>
    </font>
    <font>
      <sz val="11"/>
      <color indexed="8"/>
      <name val="Times New Roman"/>
      <family val="1"/>
    </font>
    <font>
      <b/>
      <sz val="10"/>
      <color indexed="8"/>
      <name val="Times New Roman"/>
      <family val="1"/>
    </font>
    <font>
      <b/>
      <sz val="10"/>
      <name val="Times New Roman"/>
      <family val="1"/>
    </font>
    <font>
      <b/>
      <i/>
      <sz val="10"/>
      <name val="Times New Roman"/>
      <family val="1"/>
    </font>
    <font>
      <b/>
      <sz val="12"/>
      <color indexed="8"/>
      <name val="Times New Roman"/>
      <family val="1"/>
    </font>
    <font>
      <i/>
      <sz val="11"/>
      <color indexed="8"/>
      <name val="Times New Roman"/>
      <family val="1"/>
    </font>
    <font>
      <b/>
      <sz val="11"/>
      <color indexed="8"/>
      <name val="Times New Roman"/>
      <family val="1"/>
    </font>
    <font>
      <sz val="11"/>
      <name val="Times New Roman"/>
      <family val="1"/>
    </font>
    <font>
      <b/>
      <sz val="11"/>
      <color indexed="8"/>
      <name val="Cambria"/>
      <family val="1"/>
    </font>
    <font>
      <b/>
      <sz val="13"/>
      <color indexed="8"/>
      <name val="Times New Roman"/>
      <family val="1"/>
    </font>
    <font>
      <b/>
      <sz val="14"/>
      <color indexed="8"/>
      <name val="Times New Roman"/>
      <family val="1"/>
    </font>
    <font>
      <sz val="12"/>
      <color indexed="8"/>
      <name val="Times New Roman"/>
      <family val="1"/>
    </font>
    <font>
      <i/>
      <sz val="12"/>
      <color indexed="8"/>
      <name val="Times New Roman"/>
      <family val="1"/>
    </font>
    <font>
      <b/>
      <sz val="12"/>
      <name val="Times New Roman"/>
      <family val="1"/>
    </font>
    <font>
      <sz val="12"/>
      <name val="Times New Roman"/>
      <family val="1"/>
    </font>
    <font>
      <i/>
      <sz val="12"/>
      <name val="Times New Roman"/>
      <family val="1"/>
    </font>
    <font>
      <sz val="9"/>
      <color indexed="8"/>
      <name val="Cambria"/>
      <family val="1"/>
    </font>
    <font>
      <i/>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0"/>
      <color rgb="FF000000"/>
      <name val="Cambria"/>
      <family val="1"/>
    </font>
    <font>
      <b/>
      <sz val="10"/>
      <color rgb="FF000000"/>
      <name val="Cambria"/>
      <family val="1"/>
    </font>
    <font>
      <i/>
      <sz val="11"/>
      <color theme="1"/>
      <name val="Cambria"/>
      <family val="1"/>
    </font>
    <font>
      <sz val="10"/>
      <color rgb="FF000000"/>
      <name val="Cambria"/>
      <family val="1"/>
    </font>
    <font>
      <sz val="11"/>
      <color theme="1"/>
      <name val="Times New Roman"/>
      <family val="1"/>
    </font>
    <font>
      <sz val="10"/>
      <color theme="1"/>
      <name val="Times New Roman"/>
      <family val="1"/>
    </font>
    <font>
      <sz val="10"/>
      <color rgb="FF000000"/>
      <name val="Times New Roman"/>
      <family val="1"/>
    </font>
    <font>
      <i/>
      <sz val="10"/>
      <color rgb="FF000000"/>
      <name val="Times New Roman"/>
      <family val="1"/>
    </font>
    <font>
      <i/>
      <sz val="11"/>
      <color theme="1"/>
      <name val="Times New Roman"/>
      <family val="1"/>
    </font>
    <font>
      <b/>
      <sz val="10"/>
      <color rgb="FF000000"/>
      <name val="Times New Roman"/>
      <family val="1"/>
    </font>
    <font>
      <b/>
      <sz val="11"/>
      <color rgb="FF000000"/>
      <name val="Times New Roman"/>
      <family val="1"/>
    </font>
    <font>
      <sz val="11"/>
      <color rgb="FF000000"/>
      <name val="Times New Roman"/>
      <family val="1"/>
    </font>
    <font>
      <b/>
      <sz val="11"/>
      <color theme="1"/>
      <name val="Cambria"/>
      <family val="1"/>
    </font>
    <font>
      <b/>
      <sz val="12"/>
      <color rgb="FF000000"/>
      <name val="Times New Roman"/>
      <family val="1"/>
    </font>
    <font>
      <sz val="12"/>
      <color theme="1"/>
      <name val="Times New Roman"/>
      <family val="1"/>
    </font>
    <font>
      <i/>
      <sz val="12"/>
      <color rgb="FF000000"/>
      <name val="Times New Roman"/>
      <family val="1"/>
    </font>
    <font>
      <sz val="9"/>
      <color theme="1"/>
      <name val="Cambria"/>
      <family val="1"/>
    </font>
    <font>
      <i/>
      <sz val="10"/>
      <color theme="1"/>
      <name val="Times New Roman"/>
      <family val="1"/>
    </font>
    <font>
      <b/>
      <sz val="10"/>
      <color theme="1"/>
      <name val="Times New Roman"/>
      <family val="1"/>
    </font>
    <font>
      <b/>
      <sz val="14"/>
      <color rgb="FF000000"/>
      <name val="Cambria"/>
      <family val="1"/>
    </font>
    <font>
      <b/>
      <sz val="12"/>
      <color rgb="FF000000"/>
      <name val="Cambria"/>
      <family val="1"/>
    </font>
    <font>
      <b/>
      <sz val="14"/>
      <color rgb="FF000000"/>
      <name val="Times New Roman"/>
      <family val="1"/>
    </font>
    <font>
      <b/>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hair">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hair">
        <color rgb="FF000000"/>
      </bottom>
    </border>
    <border>
      <left/>
      <right/>
      <top/>
      <bottom style="thin">
        <color rgb="FF000000"/>
      </bottom>
    </border>
    <border>
      <left style="thin"/>
      <right style="thin"/>
      <top/>
      <bottom style="hair"/>
    </border>
    <border>
      <left style="thin"/>
      <right style="thin"/>
      <top style="hair"/>
      <bottom style="hair"/>
    </border>
    <border>
      <left style="thin"/>
      <right style="thin"/>
      <top style="hair"/>
      <bottom style="thin"/>
    </border>
    <border>
      <left style="thin"/>
      <right style="thin"/>
      <top style="hair">
        <color rgb="FF000000"/>
      </top>
      <bottom style="thin"/>
    </border>
    <border>
      <left style="thin"/>
      <right style="thin">
        <color rgb="FF000000"/>
      </right>
      <top style="hair">
        <color rgb="FF000000"/>
      </top>
      <bottom style="thin"/>
    </border>
    <border>
      <left style="thin">
        <color rgb="FF000000"/>
      </left>
      <right style="thin">
        <color rgb="FF000000"/>
      </right>
      <top/>
      <bottom style="thin">
        <color rgb="FF000000"/>
      </bottom>
    </border>
    <border>
      <left style="thin"/>
      <right style="thin"/>
      <top style="hair"/>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6" fillId="0" borderId="0">
      <alignment/>
      <protection/>
    </xf>
    <xf numFmtId="0" fontId="1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6">
    <xf numFmtId="0" fontId="0" fillId="0" borderId="0" xfId="0" applyFont="1" applyAlignment="1">
      <alignment/>
    </xf>
    <xf numFmtId="0" fontId="69" fillId="0" borderId="0" xfId="0" applyFont="1" applyAlignment="1">
      <alignment/>
    </xf>
    <xf numFmtId="0" fontId="70" fillId="0" borderId="0" xfId="0" applyFont="1" applyAlignment="1">
      <alignment horizontal="center"/>
    </xf>
    <xf numFmtId="0" fontId="70" fillId="0" borderId="0" xfId="0" applyFont="1" applyAlignment="1">
      <alignment/>
    </xf>
    <xf numFmtId="0" fontId="70" fillId="0" borderId="0" xfId="0" applyFont="1" applyAlignment="1">
      <alignment horizontal="center"/>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center" vertical="top"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7" fillId="0" borderId="10" xfId="0" applyFont="1" applyBorder="1" applyAlignment="1">
      <alignment horizontal="right" vertical="center" wrapText="1"/>
    </xf>
    <xf numFmtId="164" fontId="7" fillId="0" borderId="10" xfId="42" applyFont="1" applyBorder="1" applyAlignment="1">
      <alignment horizontal="right" vertical="center" wrapText="1"/>
    </xf>
    <xf numFmtId="165" fontId="7" fillId="0" borderId="10" xfId="42" applyNumberFormat="1" applyFont="1" applyBorder="1" applyAlignment="1">
      <alignment horizontal="right" vertical="center" wrapText="1"/>
    </xf>
    <xf numFmtId="165" fontId="6" fillId="0" borderId="11" xfId="42" applyNumberFormat="1" applyFont="1" applyBorder="1" applyAlignment="1">
      <alignment horizontal="right" vertical="center"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6" fillId="0" borderId="10" xfId="0" applyFont="1" applyBorder="1" applyAlignment="1">
      <alignment horizontal="left" vertical="center" wrapText="1"/>
    </xf>
    <xf numFmtId="0" fontId="7" fillId="0" borderId="13" xfId="0" applyFont="1" applyBorder="1" applyAlignment="1">
      <alignment horizontal="left" vertical="center" wrapText="1"/>
    </xf>
    <xf numFmtId="0" fontId="71" fillId="0" borderId="0" xfId="0" applyFont="1" applyAlignment="1">
      <alignment/>
    </xf>
    <xf numFmtId="0" fontId="7" fillId="0" borderId="11" xfId="0" applyFont="1" applyBorder="1" applyAlignment="1">
      <alignment horizontal="center" wrapText="1"/>
    </xf>
    <xf numFmtId="0" fontId="6" fillId="0" borderId="14" xfId="0" applyFont="1" applyBorder="1" applyAlignment="1">
      <alignment horizontal="center" vertical="center" wrapText="1"/>
    </xf>
    <xf numFmtId="0" fontId="7" fillId="0" borderId="12" xfId="0" applyFont="1" applyBorder="1" applyAlignment="1">
      <alignment horizontal="center" wrapText="1"/>
    </xf>
    <xf numFmtId="165" fontId="6" fillId="0" borderId="11" xfId="0" applyNumberFormat="1" applyFont="1" applyBorder="1" applyAlignment="1">
      <alignment horizontal="right" vertical="center" wrapText="1"/>
    </xf>
    <xf numFmtId="165" fontId="6" fillId="0" borderId="12" xfId="42" applyNumberFormat="1" applyFont="1" applyBorder="1" applyAlignment="1">
      <alignment horizontal="right" vertical="center" wrapText="1"/>
    </xf>
    <xf numFmtId="165" fontId="6" fillId="0" borderId="12"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65" fontId="6" fillId="0" borderId="10" xfId="42" applyNumberFormat="1" applyFont="1" applyBorder="1" applyAlignment="1">
      <alignment horizontal="right" vertical="center" wrapText="1"/>
    </xf>
    <xf numFmtId="165" fontId="69" fillId="0" borderId="0" xfId="0" applyNumberFormat="1" applyFont="1" applyAlignment="1">
      <alignment/>
    </xf>
    <xf numFmtId="165" fontId="7" fillId="0" borderId="13" xfId="42" applyNumberFormat="1" applyFont="1" applyBorder="1" applyAlignment="1">
      <alignment horizontal="right" vertical="center" wrapText="1"/>
    </xf>
    <xf numFmtId="165" fontId="7" fillId="0" borderId="10" xfId="0" applyNumberFormat="1" applyFont="1" applyBorder="1" applyAlignment="1">
      <alignment horizontal="right" vertical="center" wrapText="1"/>
    </xf>
    <xf numFmtId="1" fontId="7" fillId="0" borderId="15" xfId="0" applyNumberFormat="1" applyFont="1" applyBorder="1" applyAlignment="1">
      <alignment horizontal="center" vertical="center" wrapText="1"/>
    </xf>
    <xf numFmtId="0" fontId="7" fillId="0" borderId="11" xfId="0" applyFont="1" applyBorder="1" applyAlignment="1">
      <alignment horizontal="right" vertical="center" wrapText="1"/>
    </xf>
    <xf numFmtId="0" fontId="72" fillId="0" borderId="0" xfId="0" applyFont="1" applyAlignment="1">
      <alignment/>
    </xf>
    <xf numFmtId="0" fontId="10" fillId="0" borderId="10" xfId="0" applyFont="1" applyBorder="1" applyAlignment="1">
      <alignment vertical="center" wrapText="1"/>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165" fontId="12" fillId="0" borderId="10" xfId="42" applyNumberFormat="1" applyFont="1" applyBorder="1" applyAlignment="1">
      <alignment horizontal="right" vertical="center" wrapText="1"/>
    </xf>
    <xf numFmtId="166" fontId="6" fillId="0" borderId="11" xfId="42" applyNumberFormat="1" applyFont="1" applyBorder="1" applyAlignment="1">
      <alignment horizontal="center" vertical="center" wrapText="1"/>
    </xf>
    <xf numFmtId="166" fontId="7" fillId="0" borderId="10" xfId="0" applyNumberFormat="1" applyFont="1" applyBorder="1" applyAlignment="1">
      <alignment horizontal="center" vertical="center" wrapText="1"/>
    </xf>
    <xf numFmtId="0" fontId="73" fillId="0" borderId="0" xfId="0" applyFont="1" applyAlignment="1">
      <alignment/>
    </xf>
    <xf numFmtId="0" fontId="73" fillId="0" borderId="16" xfId="0" applyFont="1" applyBorder="1" applyAlignment="1">
      <alignment horizontal="center" wrapText="1"/>
    </xf>
    <xf numFmtId="0" fontId="73" fillId="0" borderId="17" xfId="0" applyFont="1" applyBorder="1" applyAlignment="1">
      <alignment horizontal="center" wrapText="1"/>
    </xf>
    <xf numFmtId="0" fontId="71" fillId="0" borderId="16" xfId="0" applyFont="1" applyBorder="1" applyAlignment="1">
      <alignment horizontal="center" wrapText="1"/>
    </xf>
    <xf numFmtId="0" fontId="71" fillId="0" borderId="16" xfId="0" applyFont="1" applyBorder="1" applyAlignment="1">
      <alignment wrapText="1"/>
    </xf>
    <xf numFmtId="0" fontId="71" fillId="0" borderId="17" xfId="0" applyFont="1" applyBorder="1" applyAlignment="1">
      <alignment horizontal="center" wrapText="1"/>
    </xf>
    <xf numFmtId="0" fontId="73" fillId="0" borderId="16" xfId="0" applyFont="1" applyBorder="1" applyAlignment="1">
      <alignment wrapText="1"/>
    </xf>
    <xf numFmtId="0" fontId="73" fillId="0" borderId="16" xfId="0" applyFont="1" applyBorder="1" applyAlignment="1">
      <alignment horizontal="center" vertical="top" wrapText="1"/>
    </xf>
    <xf numFmtId="0" fontId="73" fillId="0" borderId="16" xfId="0" applyFont="1" applyBorder="1" applyAlignment="1">
      <alignment vertical="top" wrapText="1"/>
    </xf>
    <xf numFmtId="0" fontId="73" fillId="0" borderId="16" xfId="0" applyFont="1" applyBorder="1" applyAlignment="1">
      <alignment horizontal="center" vertical="center" wrapText="1"/>
    </xf>
    <xf numFmtId="165" fontId="6" fillId="0" borderId="13" xfId="42" applyNumberFormat="1" applyFont="1" applyBorder="1" applyAlignment="1">
      <alignment horizontal="right"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166" fontId="6" fillId="0" borderId="13" xfId="42" applyNumberFormat="1" applyFont="1" applyBorder="1" applyAlignment="1">
      <alignment horizontal="center" vertical="center" wrapText="1"/>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horizontal="center"/>
    </xf>
    <xf numFmtId="0" fontId="20" fillId="0" borderId="12" xfId="0" applyFont="1" applyBorder="1" applyAlignment="1">
      <alignment horizontal="center" vertical="center" wrapText="1"/>
    </xf>
    <xf numFmtId="0" fontId="15" fillId="0" borderId="12" xfId="0" applyFont="1" applyBorder="1" applyAlignment="1">
      <alignment horizontal="center" wrapText="1"/>
    </xf>
    <xf numFmtId="165" fontId="20" fillId="0" borderId="12" xfId="0" applyNumberFormat="1" applyFont="1" applyBorder="1" applyAlignment="1">
      <alignment horizontal="center" wrapText="1"/>
    </xf>
    <xf numFmtId="0" fontId="20" fillId="0" borderId="12"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8" xfId="0" applyFont="1" applyBorder="1" applyAlignment="1">
      <alignment horizontal="left" vertical="center" wrapText="1"/>
    </xf>
    <xf numFmtId="165" fontId="20" fillId="0" borderId="18" xfId="0" applyNumberFormat="1" applyFont="1" applyBorder="1" applyAlignment="1">
      <alignment horizontal="center" wrapText="1"/>
    </xf>
    <xf numFmtId="0" fontId="20" fillId="0" borderId="18" xfId="0" applyFont="1" applyBorder="1" applyAlignment="1">
      <alignment horizontal="center" wrapText="1"/>
    </xf>
    <xf numFmtId="165" fontId="15" fillId="0" borderId="10" xfId="42" applyNumberFormat="1" applyFont="1" applyBorder="1" applyAlignment="1">
      <alignment horizontal="center" wrapText="1"/>
    </xf>
    <xf numFmtId="165" fontId="15" fillId="0" borderId="10" xfId="42" applyNumberFormat="1" applyFont="1" applyBorder="1" applyAlignment="1">
      <alignment horizontal="right" wrapText="1"/>
    </xf>
    <xf numFmtId="165" fontId="15" fillId="0" borderId="10" xfId="42" applyNumberFormat="1" applyFont="1" applyBorder="1" applyAlignment="1">
      <alignment horizontal="center" vertical="top" wrapText="1"/>
    </xf>
    <xf numFmtId="0" fontId="15" fillId="0" borderId="15" xfId="0" applyFont="1" applyBorder="1" applyAlignment="1">
      <alignment horizontal="center" vertical="center" wrapText="1"/>
    </xf>
    <xf numFmtId="165" fontId="15" fillId="0" borderId="10" xfId="42" applyNumberFormat="1" applyFont="1" applyBorder="1" applyAlignment="1">
      <alignment horizontal="right" vertical="center" wrapText="1"/>
    </xf>
    <xf numFmtId="0" fontId="15" fillId="0" borderId="10" xfId="57" applyFont="1" applyBorder="1" applyAlignment="1">
      <alignment horizontal="left" vertical="center" wrapText="1"/>
      <protection/>
    </xf>
    <xf numFmtId="165" fontId="20" fillId="0" borderId="12" xfId="42" applyNumberFormat="1" applyFont="1" applyBorder="1" applyAlignment="1">
      <alignment horizontal="right" vertical="center" wrapText="1"/>
    </xf>
    <xf numFmtId="165" fontId="20" fillId="0" borderId="12" xfId="42" applyNumberFormat="1" applyFont="1" applyBorder="1" applyAlignment="1">
      <alignment horizontal="center" wrapText="1"/>
    </xf>
    <xf numFmtId="165" fontId="20" fillId="0" borderId="12" xfId="42" applyNumberFormat="1" applyFont="1" applyBorder="1" applyAlignment="1">
      <alignment horizontal="center" vertical="top" wrapText="1"/>
    </xf>
    <xf numFmtId="0" fontId="20" fillId="0" borderId="11" xfId="0" applyFont="1" applyBorder="1" applyAlignment="1">
      <alignment horizontal="center" wrapText="1"/>
    </xf>
    <xf numFmtId="165" fontId="20" fillId="0" borderId="11" xfId="0" applyNumberFormat="1" applyFont="1" applyBorder="1" applyAlignment="1">
      <alignment horizontal="center" wrapText="1"/>
    </xf>
    <xf numFmtId="0" fontId="20" fillId="0" borderId="11" xfId="0" applyFont="1" applyBorder="1" applyAlignment="1">
      <alignment horizontal="left"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165" fontId="17" fillId="0" borderId="10" xfId="42" applyNumberFormat="1" applyFont="1" applyBorder="1" applyAlignment="1">
      <alignment horizontal="right" vertical="center" wrapText="1"/>
    </xf>
    <xf numFmtId="0" fontId="77" fillId="0" borderId="19" xfId="0" applyFont="1" applyBorder="1" applyAlignment="1">
      <alignment/>
    </xf>
    <xf numFmtId="0" fontId="20" fillId="0" borderId="12" xfId="0" applyFont="1" applyBorder="1" applyAlignment="1">
      <alignment horizontal="center" wrapText="1"/>
    </xf>
    <xf numFmtId="0" fontId="76" fillId="0" borderId="12" xfId="0" applyFont="1" applyBorder="1" applyAlignment="1">
      <alignment horizontal="center" vertical="top" wrapText="1"/>
    </xf>
    <xf numFmtId="0" fontId="74" fillId="0" borderId="0" xfId="0" applyFont="1" applyAlignment="1">
      <alignment horizontal="center"/>
    </xf>
    <xf numFmtId="165" fontId="76" fillId="0" borderId="11" xfId="42" applyNumberFormat="1" applyFont="1" applyBorder="1" applyAlignment="1">
      <alignment horizontal="right" vertical="center" wrapText="1"/>
    </xf>
    <xf numFmtId="0" fontId="77" fillId="0" borderId="0" xfId="0" applyFont="1" applyAlignment="1">
      <alignment horizont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165" fontId="20" fillId="0" borderId="11" xfId="42" applyNumberFormat="1" applyFont="1" applyBorder="1" applyAlignment="1">
      <alignment horizontal="right" vertical="center" wrapText="1"/>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165" fontId="20" fillId="0" borderId="10" xfId="42" applyNumberFormat="1" applyFont="1" applyBorder="1" applyAlignment="1">
      <alignment horizontal="right" vertical="center" wrapText="1"/>
    </xf>
    <xf numFmtId="165" fontId="15" fillId="0" borderId="10" xfId="0" applyNumberFormat="1" applyFont="1" applyBorder="1" applyAlignment="1">
      <alignment horizontal="right" vertical="center" wrapText="1"/>
    </xf>
    <xf numFmtId="164" fontId="15" fillId="0" borderId="10" xfId="42" applyFont="1" applyBorder="1" applyAlignment="1">
      <alignment horizontal="right" vertical="center" wrapText="1"/>
    </xf>
    <xf numFmtId="0" fontId="15" fillId="0" borderId="10" xfId="0" applyFont="1" applyBorder="1" applyAlignment="1">
      <alignment horizontal="right" vertical="center" wrapText="1"/>
    </xf>
    <xf numFmtId="0" fontId="78" fillId="0" borderId="0" xfId="0" applyFont="1" applyAlignment="1">
      <alignment/>
    </xf>
    <xf numFmtId="165" fontId="74" fillId="0" borderId="0" xfId="0" applyNumberFormat="1" applyFont="1" applyAlignment="1">
      <alignment/>
    </xf>
    <xf numFmtId="0" fontId="20" fillId="0" borderId="13" xfId="0" applyFont="1" applyBorder="1" applyAlignment="1">
      <alignment horizontal="center" vertical="center" wrapText="1"/>
    </xf>
    <xf numFmtId="0" fontId="20" fillId="0" borderId="13" xfId="0" applyFont="1" applyBorder="1" applyAlignment="1">
      <alignment horizontal="left" vertical="center" wrapText="1"/>
    </xf>
    <xf numFmtId="0" fontId="15" fillId="0" borderId="13" xfId="0" applyFont="1" applyBorder="1" applyAlignment="1">
      <alignment horizontal="right" vertical="center" wrapText="1"/>
    </xf>
    <xf numFmtId="0" fontId="77" fillId="0" borderId="0" xfId="0" applyFont="1" applyAlignment="1">
      <alignment horizontal="center"/>
    </xf>
    <xf numFmtId="165" fontId="20" fillId="0" borderId="12" xfId="0" applyNumberFormat="1" applyFont="1" applyBorder="1" applyAlignment="1">
      <alignment horizontal="right" vertical="center" wrapText="1"/>
    </xf>
    <xf numFmtId="0" fontId="76" fillId="0" borderId="12" xfId="0" applyFont="1" applyBorder="1" applyAlignment="1">
      <alignment vertical="top" wrapText="1"/>
    </xf>
    <xf numFmtId="165" fontId="79" fillId="0" borderId="12" xfId="42" applyNumberFormat="1" applyFont="1" applyBorder="1" applyAlignment="1">
      <alignment horizontal="right" vertical="center" wrapText="1"/>
    </xf>
    <xf numFmtId="165" fontId="76" fillId="0" borderId="10" xfId="42" applyNumberFormat="1" applyFont="1" applyBorder="1" applyAlignment="1">
      <alignment horizontal="right" vertical="center" wrapText="1"/>
    </xf>
    <xf numFmtId="0" fontId="79"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81" fillId="0" borderId="12" xfId="0" applyFont="1" applyBorder="1" applyAlignment="1">
      <alignment horizontal="center" vertical="top" wrapText="1"/>
    </xf>
    <xf numFmtId="165" fontId="80" fillId="0" borderId="12" xfId="42" applyNumberFormat="1" applyFont="1" applyBorder="1" applyAlignment="1">
      <alignment horizontal="right" vertical="center" wrapText="1"/>
    </xf>
    <xf numFmtId="0" fontId="25" fillId="0" borderId="20" xfId="0" applyFont="1" applyBorder="1" applyAlignment="1">
      <alignment horizontal="center"/>
    </xf>
    <xf numFmtId="0" fontId="25" fillId="0" borderId="20" xfId="0" applyFont="1" applyBorder="1" applyAlignment="1">
      <alignment/>
    </xf>
    <xf numFmtId="165" fontId="81" fillId="0" borderId="11" xfId="42" applyNumberFormat="1" applyFont="1" applyBorder="1" applyAlignment="1">
      <alignment horizontal="right" vertical="center" wrapText="1"/>
    </xf>
    <xf numFmtId="0" fontId="25" fillId="0" borderId="21" xfId="0" applyFont="1" applyBorder="1" applyAlignment="1">
      <alignment horizontal="center"/>
    </xf>
    <xf numFmtId="0" fontId="25" fillId="0" borderId="21" xfId="0" applyFont="1" applyBorder="1" applyAlignment="1">
      <alignment/>
    </xf>
    <xf numFmtId="0" fontId="15" fillId="0" borderId="20" xfId="0" applyFont="1" applyBorder="1" applyAlignment="1">
      <alignment horizontal="center"/>
    </xf>
    <xf numFmtId="0" fontId="15" fillId="0" borderId="20" xfId="0" applyFont="1" applyBorder="1" applyAlignment="1">
      <alignment/>
    </xf>
    <xf numFmtId="0" fontId="15" fillId="0" borderId="21" xfId="0" applyFont="1" applyBorder="1" applyAlignment="1">
      <alignment horizontal="center"/>
    </xf>
    <xf numFmtId="0" fontId="15" fillId="0" borderId="21" xfId="0" applyFont="1" applyBorder="1" applyAlignment="1">
      <alignment/>
    </xf>
    <xf numFmtId="0" fontId="15" fillId="0" borderId="22" xfId="0" applyFont="1" applyBorder="1" applyAlignment="1">
      <alignment horizontal="center"/>
    </xf>
    <xf numFmtId="0" fontId="15" fillId="0" borderId="22" xfId="0" applyFont="1" applyBorder="1" applyAlignment="1">
      <alignment/>
    </xf>
    <xf numFmtId="165" fontId="76" fillId="0" borderId="23" xfId="42" applyNumberFormat="1" applyFont="1" applyBorder="1" applyAlignment="1">
      <alignment horizontal="right" vertical="center" wrapText="1"/>
    </xf>
    <xf numFmtId="0" fontId="25" fillId="0" borderId="22" xfId="0" applyFont="1" applyBorder="1" applyAlignment="1">
      <alignment horizontal="center"/>
    </xf>
    <xf numFmtId="0" fontId="25" fillId="0" borderId="22" xfId="0" applyFont="1" applyBorder="1" applyAlignment="1">
      <alignment/>
    </xf>
    <xf numFmtId="165" fontId="81" fillId="0" borderId="23" xfId="42" applyNumberFormat="1" applyFont="1" applyBorder="1" applyAlignment="1">
      <alignment horizontal="right" vertical="center" wrapText="1"/>
    </xf>
    <xf numFmtId="165" fontId="81" fillId="0" borderId="24" xfId="42" applyNumberFormat="1" applyFont="1" applyBorder="1" applyAlignment="1">
      <alignment horizontal="right" vertical="center" wrapText="1"/>
    </xf>
    <xf numFmtId="165" fontId="7" fillId="0" borderId="11" xfId="42" applyNumberFormat="1" applyFont="1" applyBorder="1" applyAlignment="1">
      <alignment horizontal="right" vertical="center" wrapText="1"/>
    </xf>
    <xf numFmtId="0" fontId="6" fillId="0" borderId="13" xfId="0" applyFont="1" applyBorder="1" applyAlignment="1">
      <alignment horizontal="left" vertical="center" wrapText="1"/>
    </xf>
    <xf numFmtId="0" fontId="6" fillId="0" borderId="13" xfId="0" applyFont="1" applyBorder="1" applyAlignment="1">
      <alignment horizontal="right" vertical="center" wrapText="1"/>
    </xf>
    <xf numFmtId="165" fontId="6" fillId="0" borderId="13" xfId="42" applyNumberFormat="1" applyFont="1" applyBorder="1" applyAlignment="1">
      <alignment horizontal="right" vertical="center" wrapText="1"/>
    </xf>
    <xf numFmtId="0" fontId="82" fillId="0" borderId="0" xfId="0" applyFont="1" applyAlignment="1">
      <alignment/>
    </xf>
    <xf numFmtId="0" fontId="21" fillId="0" borderId="11" xfId="0" applyFont="1" applyBorder="1" applyAlignment="1">
      <alignment horizontal="left" wrapText="1"/>
    </xf>
    <xf numFmtId="0" fontId="20" fillId="0" borderId="12" xfId="0" applyFont="1" applyBorder="1" applyAlignment="1">
      <alignment horizontal="center" vertical="center" wrapText="1"/>
    </xf>
    <xf numFmtId="165" fontId="15" fillId="33" borderId="12" xfId="42" applyNumberFormat="1" applyFont="1" applyFill="1" applyBorder="1" applyAlignment="1">
      <alignment horizontal="right" vertical="center" wrapText="1"/>
    </xf>
    <xf numFmtId="165" fontId="20" fillId="33" borderId="12" xfId="42" applyNumberFormat="1" applyFont="1" applyFill="1" applyBorder="1" applyAlignment="1">
      <alignment horizontal="right" vertical="center" wrapText="1"/>
    </xf>
    <xf numFmtId="0" fontId="76" fillId="33" borderId="0" xfId="0" applyFont="1" applyFill="1" applyAlignment="1">
      <alignment/>
    </xf>
    <xf numFmtId="165" fontId="20" fillId="33" borderId="12" xfId="42" applyNumberFormat="1" applyFont="1" applyFill="1" applyBorder="1" applyAlignment="1">
      <alignment horizontal="center" vertical="center" wrapText="1"/>
    </xf>
    <xf numFmtId="0" fontId="20" fillId="33" borderId="12" xfId="0" applyFont="1" applyFill="1" applyBorder="1" applyAlignment="1">
      <alignment horizontal="center" wrapText="1"/>
    </xf>
    <xf numFmtId="0" fontId="83" fillId="0" borderId="0" xfId="0" applyFont="1" applyAlignment="1">
      <alignment vertical="center" wrapText="1"/>
    </xf>
    <xf numFmtId="0" fontId="84" fillId="0" borderId="0" xfId="0" applyFont="1" applyAlignment="1">
      <alignment/>
    </xf>
    <xf numFmtId="0" fontId="83" fillId="0" borderId="0" xfId="0" applyFont="1" applyAlignment="1">
      <alignment/>
    </xf>
    <xf numFmtId="0" fontId="85" fillId="0" borderId="0" xfId="0" applyFont="1" applyAlignment="1">
      <alignment horizontal="center"/>
    </xf>
    <xf numFmtId="0" fontId="31" fillId="0" borderId="12" xfId="0" applyFont="1" applyBorder="1" applyAlignment="1">
      <alignment horizontal="center" vertical="center" wrapText="1"/>
    </xf>
    <xf numFmtId="165" fontId="31" fillId="0" borderId="12" xfId="42" applyNumberFormat="1" applyFont="1" applyBorder="1" applyAlignment="1">
      <alignment horizontal="right" vertical="center" wrapText="1"/>
    </xf>
    <xf numFmtId="0" fontId="31" fillId="0" borderId="12" xfId="0" applyFont="1" applyBorder="1" applyAlignment="1">
      <alignment horizontal="left" vertical="center" wrapText="1"/>
    </xf>
    <xf numFmtId="0" fontId="31" fillId="0" borderId="11" xfId="0" applyFont="1" applyBorder="1" applyAlignment="1">
      <alignment horizontal="center" vertical="center" wrapText="1"/>
    </xf>
    <xf numFmtId="0" fontId="32" fillId="0" borderId="11" xfId="0" applyFont="1" applyBorder="1" applyAlignment="1">
      <alignment horizontal="left" vertical="center" wrapText="1"/>
    </xf>
    <xf numFmtId="165" fontId="32" fillId="0" borderId="11" xfId="0" applyNumberFormat="1" applyFont="1" applyBorder="1" applyAlignment="1">
      <alignment horizontal="center" vertical="top" wrapText="1"/>
    </xf>
    <xf numFmtId="165" fontId="84" fillId="0" borderId="0" xfId="0" applyNumberFormat="1" applyFont="1" applyAlignment="1">
      <alignment/>
    </xf>
    <xf numFmtId="0" fontId="31" fillId="0" borderId="10" xfId="0" applyFont="1" applyBorder="1" applyAlignment="1">
      <alignment horizontal="center" vertical="center" wrapText="1"/>
    </xf>
    <xf numFmtId="0" fontId="31" fillId="0" borderId="10" xfId="0" applyFont="1" applyBorder="1" applyAlignment="1">
      <alignment horizontal="left" vertical="center" wrapText="1"/>
    </xf>
    <xf numFmtId="165" fontId="31" fillId="0" borderId="10" xfId="42" applyNumberFormat="1" applyFont="1" applyBorder="1" applyAlignment="1">
      <alignment horizontal="right" vertical="center" wrapText="1"/>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165" fontId="32" fillId="0" borderId="10" xfId="42" applyNumberFormat="1" applyFont="1" applyBorder="1" applyAlignment="1">
      <alignment horizontal="right" vertical="center" wrapText="1"/>
    </xf>
    <xf numFmtId="0" fontId="33" fillId="0" borderId="10" xfId="0" applyFont="1" applyBorder="1" applyAlignment="1">
      <alignment horizontal="left" vertical="center" wrapText="1"/>
    </xf>
    <xf numFmtId="0" fontId="32" fillId="0" borderId="10" xfId="0" applyFont="1" applyBorder="1" applyAlignment="1">
      <alignment horizontal="center" vertical="top" wrapText="1"/>
    </xf>
    <xf numFmtId="0" fontId="31" fillId="0" borderId="13" xfId="0" applyFont="1" applyBorder="1" applyAlignment="1">
      <alignment horizontal="center" vertical="center" wrapText="1"/>
    </xf>
    <xf numFmtId="0" fontId="31" fillId="0" borderId="13" xfId="0" applyFont="1" applyBorder="1" applyAlignment="1">
      <alignment horizontal="left" vertical="center" wrapText="1"/>
    </xf>
    <xf numFmtId="165" fontId="32" fillId="0" borderId="13" xfId="42" applyNumberFormat="1" applyFont="1" applyBorder="1" applyAlignment="1">
      <alignment horizontal="right" vertical="center" wrapText="1"/>
    </xf>
    <xf numFmtId="0" fontId="15" fillId="0" borderId="12" xfId="0" applyFont="1" applyBorder="1" applyAlignment="1">
      <alignment horizontal="center" vertical="center" wrapText="1"/>
    </xf>
    <xf numFmtId="165" fontId="76" fillId="0" borderId="24" xfId="42" applyNumberFormat="1" applyFont="1" applyBorder="1" applyAlignment="1">
      <alignment horizontal="right" vertical="center" wrapText="1"/>
    </xf>
    <xf numFmtId="165" fontId="15" fillId="0" borderId="15" xfId="42" applyNumberFormat="1" applyFont="1" applyBorder="1" applyAlignment="1">
      <alignment horizontal="right" vertical="center" wrapText="1"/>
    </xf>
    <xf numFmtId="0" fontId="20" fillId="0" borderId="12" xfId="0" applyFont="1" applyBorder="1" applyAlignment="1">
      <alignment horizontal="center" vertical="center" wrapText="1"/>
    </xf>
    <xf numFmtId="0" fontId="77" fillId="0" borderId="0" xfId="0" applyFont="1" applyAlignment="1">
      <alignment horizontal="center"/>
    </xf>
    <xf numFmtId="0" fontId="20" fillId="0" borderId="25" xfId="0" applyFont="1" applyBorder="1" applyAlignment="1">
      <alignment horizontal="center" vertical="center" wrapText="1"/>
    </xf>
    <xf numFmtId="0" fontId="77" fillId="33" borderId="0" xfId="0" applyFont="1" applyFill="1" applyAlignment="1">
      <alignment horizontal="center"/>
    </xf>
    <xf numFmtId="0" fontId="20" fillId="33" borderId="12" xfId="0" applyFont="1" applyFill="1" applyBorder="1" applyAlignment="1">
      <alignment horizontal="center" vertical="center" wrapText="1"/>
    </xf>
    <xf numFmtId="0" fontId="75" fillId="33" borderId="0" xfId="0" applyFont="1" applyFill="1" applyAlignment="1">
      <alignment/>
    </xf>
    <xf numFmtId="0" fontId="20" fillId="33" borderId="12"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3" xfId="57" applyFont="1" applyBorder="1" applyAlignment="1">
      <alignment horizontal="left" vertical="center" wrapText="1"/>
      <protection/>
    </xf>
    <xf numFmtId="165" fontId="15" fillId="0" borderId="13" xfId="42"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0" fontId="79" fillId="0" borderId="0" xfId="0" applyFont="1" applyAlignment="1">
      <alignment horizontal="right" vertical="center" wrapText="1"/>
    </xf>
    <xf numFmtId="165" fontId="86" fillId="0" borderId="0" xfId="0" applyNumberFormat="1" applyFont="1" applyAlignment="1">
      <alignment/>
    </xf>
    <xf numFmtId="165" fontId="7" fillId="0" borderId="10" xfId="42" applyNumberFormat="1" applyFont="1" applyBorder="1" applyAlignment="1">
      <alignment horizontal="right" vertical="center" wrapText="1"/>
    </xf>
    <xf numFmtId="164" fontId="15" fillId="0" borderId="13" xfId="42" applyFont="1" applyBorder="1" applyAlignment="1">
      <alignment horizontal="right" vertical="center" wrapText="1"/>
    </xf>
    <xf numFmtId="0" fontId="25" fillId="0" borderId="21" xfId="57" applyFont="1" applyBorder="1" applyAlignment="1">
      <alignment horizontal="left" vertical="center" wrapText="1"/>
      <protection/>
    </xf>
    <xf numFmtId="0" fontId="15" fillId="0" borderId="13"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12" xfId="0" applyFont="1" applyFill="1" applyBorder="1" applyAlignment="1">
      <alignment vertical="center" wrapText="1"/>
    </xf>
    <xf numFmtId="0" fontId="25" fillId="0" borderId="12" xfId="0" applyFont="1" applyFill="1" applyBorder="1" applyAlignment="1">
      <alignment horizontal="center" vertical="center" wrapText="1"/>
    </xf>
    <xf numFmtId="1" fontId="2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12" xfId="0" applyFont="1" applyFill="1" applyBorder="1" applyAlignment="1">
      <alignment vertical="center" wrapText="1"/>
    </xf>
    <xf numFmtId="0" fontId="35" fillId="0" borderId="12" xfId="0" applyFont="1" applyFill="1" applyBorder="1" applyAlignment="1">
      <alignment horizontal="center" vertical="center" wrapText="1"/>
    </xf>
    <xf numFmtId="1" fontId="35" fillId="0" borderId="12" xfId="0" applyNumberFormat="1" applyFont="1" applyFill="1" applyBorder="1" applyAlignment="1">
      <alignment horizontal="center" vertical="center" wrapText="1"/>
    </xf>
    <xf numFmtId="165" fontId="17" fillId="33" borderId="12" xfId="42" applyNumberFormat="1" applyFont="1" applyFill="1" applyBorder="1" applyAlignment="1">
      <alignment horizontal="right" vertical="center" wrapText="1"/>
    </xf>
    <xf numFmtId="0" fontId="87" fillId="33" borderId="0" xfId="0" applyFont="1" applyFill="1" applyAlignment="1">
      <alignment/>
    </xf>
    <xf numFmtId="0" fontId="36" fillId="0" borderId="12" xfId="0" applyFont="1" applyFill="1" applyBorder="1" applyAlignment="1">
      <alignment horizontal="center" vertical="center"/>
    </xf>
    <xf numFmtId="0" fontId="36" fillId="0" borderId="12" xfId="0" applyFont="1" applyFill="1" applyBorder="1" applyAlignment="1">
      <alignment vertical="center" wrapText="1"/>
    </xf>
    <xf numFmtId="0" fontId="36" fillId="0"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0" fontId="88" fillId="33" borderId="0" xfId="0" applyFont="1" applyFill="1" applyAlignment="1">
      <alignment/>
    </xf>
    <xf numFmtId="0" fontId="25" fillId="33" borderId="12" xfId="0" applyFont="1" applyFill="1" applyBorder="1" applyAlignment="1">
      <alignment horizontal="center" vertical="center"/>
    </xf>
    <xf numFmtId="0" fontId="25" fillId="33" borderId="12" xfId="0" applyFont="1" applyFill="1" applyBorder="1" applyAlignment="1">
      <alignment vertical="center" wrapText="1"/>
    </xf>
    <xf numFmtId="0" fontId="25" fillId="33" borderId="12" xfId="0" applyFont="1" applyFill="1" applyBorder="1" applyAlignment="1">
      <alignment horizontal="center" vertical="center" wrapText="1"/>
    </xf>
    <xf numFmtId="1" fontId="25" fillId="33" borderId="12" xfId="0" applyNumberFormat="1" applyFont="1" applyFill="1" applyBorder="1" applyAlignment="1">
      <alignment horizontal="center" vertical="center" wrapText="1"/>
    </xf>
    <xf numFmtId="0" fontId="29" fillId="0" borderId="26" xfId="0" applyFont="1" applyBorder="1" applyAlignment="1">
      <alignment horizontal="left" vertical="center" wrapText="1"/>
    </xf>
    <xf numFmtId="0" fontId="29" fillId="0" borderId="12" xfId="0" applyFont="1" applyBorder="1" applyAlignment="1">
      <alignment horizontal="left" vertical="center" wrapText="1"/>
    </xf>
    <xf numFmtId="0" fontId="71" fillId="0" borderId="0" xfId="0" applyFont="1" applyAlignment="1">
      <alignment horizontal="center"/>
    </xf>
    <xf numFmtId="0" fontId="89" fillId="0" borderId="0" xfId="0" applyFont="1" applyAlignment="1">
      <alignment horizontal="left"/>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72" fillId="0" borderId="0" xfId="0" applyFont="1" applyBorder="1" applyAlignment="1">
      <alignment horizontal="center"/>
    </xf>
    <xf numFmtId="0" fontId="89" fillId="0" borderId="0" xfId="0" applyFont="1" applyAlignment="1">
      <alignment horizontal="center" vertical="center" wrapText="1"/>
    </xf>
    <xf numFmtId="0" fontId="70" fillId="0" borderId="0" xfId="0" applyFont="1" applyAlignment="1">
      <alignment horizontal="center"/>
    </xf>
    <xf numFmtId="0" fontId="71" fillId="0" borderId="0" xfId="0" applyFont="1" applyAlignment="1">
      <alignment horizontal="left" vertical="center" wrapText="1"/>
    </xf>
    <xf numFmtId="0" fontId="71" fillId="0" borderId="0" xfId="0" applyFont="1" applyAlignment="1">
      <alignment horizontal="right" vertical="center" wrapText="1"/>
    </xf>
    <xf numFmtId="0" fontId="90" fillId="0" borderId="0" xfId="0" applyFont="1" applyAlignment="1">
      <alignment horizontal="center" vertical="center" wrapText="1"/>
    </xf>
    <xf numFmtId="0" fontId="70" fillId="0" borderId="19" xfId="0" applyFont="1" applyBorder="1" applyAlignment="1">
      <alignment horizontal="center"/>
    </xf>
    <xf numFmtId="0" fontId="6" fillId="0" borderId="12" xfId="0" applyFont="1" applyBorder="1" applyAlignment="1">
      <alignment horizontal="center" vertical="center" wrapText="1"/>
    </xf>
    <xf numFmtId="0" fontId="71" fillId="0" borderId="0" xfId="0" applyFont="1" applyAlignment="1">
      <alignment horizontal="center" vertical="center" wrapText="1"/>
    </xf>
    <xf numFmtId="0" fontId="70" fillId="0" borderId="0" xfId="0" applyFont="1" applyAlignment="1">
      <alignment horizontal="center" vertical="center" wrapText="1"/>
    </xf>
    <xf numFmtId="0" fontId="70"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83" fillId="0" borderId="0" xfId="0" applyFont="1" applyAlignment="1">
      <alignment horizontal="center" vertical="center" wrapText="1"/>
    </xf>
    <xf numFmtId="0" fontId="79" fillId="0" borderId="0" xfId="0" applyFont="1" applyAlignment="1">
      <alignment horizontal="right" vertical="center" wrapText="1"/>
    </xf>
    <xf numFmtId="0" fontId="80" fillId="0" borderId="0" xfId="0" applyFont="1" applyAlignment="1">
      <alignment horizontal="center" vertical="center" wrapText="1"/>
    </xf>
    <xf numFmtId="0" fontId="77" fillId="0" borderId="0" xfId="0" applyFont="1" applyAlignment="1">
      <alignment horizontal="center"/>
    </xf>
    <xf numFmtId="0" fontId="77" fillId="0" borderId="0" xfId="0" applyFont="1" applyBorder="1" applyAlignment="1">
      <alignment horizontal="center"/>
    </xf>
    <xf numFmtId="0" fontId="20" fillId="0" borderId="12" xfId="0" applyFont="1" applyBorder="1" applyAlignment="1">
      <alignment horizontal="center" vertical="center" wrapText="1"/>
    </xf>
    <xf numFmtId="0" fontId="85" fillId="0" borderId="0" xfId="0" applyFont="1" applyAlignment="1">
      <alignment horizontal="center"/>
    </xf>
    <xf numFmtId="0" fontId="83" fillId="0" borderId="0" xfId="0" applyFont="1" applyAlignment="1">
      <alignment horizontal="left" vertical="center" wrapText="1"/>
    </xf>
    <xf numFmtId="0" fontId="91"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77" fillId="0" borderId="0" xfId="0" applyFont="1" applyAlignment="1">
      <alignment horizontal="center" vertical="center" wrapText="1"/>
    </xf>
    <xf numFmtId="0" fontId="92" fillId="0" borderId="0" xfId="0" applyFont="1" applyAlignment="1">
      <alignment horizontal="center" vertical="center" wrapText="1"/>
    </xf>
    <xf numFmtId="0" fontId="77" fillId="0" borderId="19" xfId="0" applyFont="1" applyBorder="1" applyAlignment="1">
      <alignment horizontal="center"/>
    </xf>
    <xf numFmtId="0" fontId="20" fillId="0" borderId="28" xfId="0" applyFont="1" applyBorder="1" applyAlignment="1">
      <alignment horizontal="center" wrapText="1"/>
    </xf>
    <xf numFmtId="0" fontId="20" fillId="0" borderId="29" xfId="0" applyFont="1" applyBorder="1" applyAlignment="1">
      <alignment horizontal="center" wrapText="1"/>
    </xf>
    <xf numFmtId="0" fontId="20" fillId="0" borderId="30" xfId="0" applyFont="1" applyBorder="1" applyAlignment="1">
      <alignment horizontal="center" wrapText="1"/>
    </xf>
    <xf numFmtId="0" fontId="79" fillId="0" borderId="0" xfId="0" applyFont="1" applyAlignment="1">
      <alignment horizontal="center" vertical="center" wrapText="1"/>
    </xf>
    <xf numFmtId="0" fontId="79" fillId="0" borderId="12"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29" xfId="0" applyFont="1" applyBorder="1" applyAlignment="1">
      <alignment horizontal="center" vertical="center" wrapText="1"/>
    </xf>
    <xf numFmtId="0" fontId="70" fillId="0" borderId="31" xfId="0" applyFont="1" applyBorder="1" applyAlignment="1">
      <alignment horizontal="center"/>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17"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3" xfId="0" applyFont="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28"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79" fillId="33" borderId="0" xfId="0" applyFont="1" applyFill="1" applyAlignment="1">
      <alignment horizontal="center" vertical="center" wrapText="1"/>
    </xf>
    <xf numFmtId="0" fontId="79" fillId="33" borderId="0" xfId="0" applyFont="1" applyFill="1" applyAlignment="1">
      <alignment horizontal="center"/>
    </xf>
    <xf numFmtId="0" fontId="77" fillId="33" borderId="0" xfId="0" applyFont="1" applyFill="1" applyAlignment="1">
      <alignment horizontal="center"/>
    </xf>
    <xf numFmtId="0" fontId="20" fillId="33" borderId="37" xfId="0" applyFont="1" applyFill="1" applyBorder="1" applyAlignment="1">
      <alignment horizontal="center" vertical="center" wrapText="1"/>
    </xf>
    <xf numFmtId="0" fontId="20" fillId="33" borderId="38"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77"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4" xfId="55"/>
    <cellStyle name="Normal 2 2"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34"/>
  <sheetViews>
    <sheetView tabSelected="1" zoomScalePageLayoutView="0" workbookViewId="0" topLeftCell="A1">
      <pane ySplit="9" topLeftCell="A23" activePane="bottomLeft" state="frozen"/>
      <selection pane="topLeft" activeCell="A1" sqref="A1"/>
      <selection pane="bottomLeft" activeCell="E27" sqref="E27"/>
    </sheetView>
  </sheetViews>
  <sheetFormatPr defaultColWidth="9.00390625" defaultRowHeight="15"/>
  <cols>
    <col min="1" max="1" width="6.7109375" style="1" customWidth="1"/>
    <col min="2" max="2" width="34.421875" style="1" customWidth="1"/>
    <col min="3" max="4" width="11.28125" style="1" customWidth="1"/>
    <col min="5" max="5" width="11.7109375" style="1" customWidth="1"/>
    <col min="6" max="6" width="10.57421875" style="1" customWidth="1"/>
    <col min="7" max="16384" width="9.00390625" style="1" customWidth="1"/>
  </cols>
  <sheetData>
    <row r="2" spans="1:6" ht="18">
      <c r="A2" s="213" t="s">
        <v>273</v>
      </c>
      <c r="B2" s="213"/>
      <c r="E2" s="212" t="s">
        <v>0</v>
      </c>
      <c r="F2" s="212"/>
    </row>
    <row r="4" spans="1:6" ht="22.5" customHeight="1">
      <c r="A4" s="217" t="s">
        <v>320</v>
      </c>
      <c r="B4" s="217"/>
      <c r="C4" s="217"/>
      <c r="D4" s="217"/>
      <c r="E4" s="217"/>
      <c r="F4" s="217"/>
    </row>
    <row r="5" spans="1:6" ht="14.25">
      <c r="A5" s="218" t="s">
        <v>1</v>
      </c>
      <c r="B5" s="218"/>
      <c r="C5" s="218"/>
      <c r="D5" s="218"/>
      <c r="E5" s="218"/>
      <c r="F5" s="218"/>
    </row>
    <row r="6" spans="1:6" ht="14.25">
      <c r="A6" s="2"/>
      <c r="B6" s="2"/>
      <c r="C6" s="2"/>
      <c r="D6" s="2"/>
      <c r="E6" s="2"/>
      <c r="F6" s="2"/>
    </row>
    <row r="7" spans="5:6" ht="14.25">
      <c r="E7" s="216" t="s">
        <v>186</v>
      </c>
      <c r="F7" s="216"/>
    </row>
    <row r="8" spans="1:6" ht="17.25" customHeight="1">
      <c r="A8" s="214" t="s">
        <v>2</v>
      </c>
      <c r="B8" s="214" t="s">
        <v>3</v>
      </c>
      <c r="C8" s="214" t="s">
        <v>314</v>
      </c>
      <c r="D8" s="214" t="s">
        <v>321</v>
      </c>
      <c r="E8" s="214" t="s">
        <v>322</v>
      </c>
      <c r="F8" s="214" t="s">
        <v>5</v>
      </c>
    </row>
    <row r="9" spans="1:6" ht="17.25" customHeight="1">
      <c r="A9" s="215"/>
      <c r="B9" s="215"/>
      <c r="C9" s="215" t="s">
        <v>187</v>
      </c>
      <c r="D9" s="215" t="s">
        <v>4</v>
      </c>
      <c r="E9" s="215"/>
      <c r="F9" s="215"/>
    </row>
    <row r="10" spans="1:6" ht="17.25" customHeight="1">
      <c r="A10" s="10" t="s">
        <v>6</v>
      </c>
      <c r="B10" s="10" t="s">
        <v>7</v>
      </c>
      <c r="C10" s="10">
        <v>1</v>
      </c>
      <c r="D10" s="10">
        <v>2</v>
      </c>
      <c r="E10" s="10">
        <v>3</v>
      </c>
      <c r="F10" s="10">
        <v>4</v>
      </c>
    </row>
    <row r="11" spans="1:6" ht="25.5" customHeight="1">
      <c r="A11" s="11" t="s">
        <v>6</v>
      </c>
      <c r="B11" s="12" t="s">
        <v>268</v>
      </c>
      <c r="C11" s="29">
        <f>C12+C15+C18+C19+C20+C21+C22</f>
        <v>1165323</v>
      </c>
      <c r="D11" s="29">
        <f>D12+D15+D18+D19+D20+D21+D22</f>
        <v>1606890</v>
      </c>
      <c r="E11" s="29">
        <f>E12+E15+E18+E19+E20+E21+E22</f>
        <v>1249443</v>
      </c>
      <c r="F11" s="32">
        <f aca="true" t="shared" si="0" ref="F11:F17">E11/D11*100</f>
        <v>77.75535350895207</v>
      </c>
    </row>
    <row r="12" spans="1:6" ht="31.5" customHeight="1">
      <c r="A12" s="8" t="s">
        <v>8</v>
      </c>
      <c r="B12" s="9" t="s">
        <v>9</v>
      </c>
      <c r="C12" s="28">
        <f>SUM(C13:C14)</f>
        <v>719220</v>
      </c>
      <c r="D12" s="28">
        <f>SUM(D13:D14)</f>
        <v>773096</v>
      </c>
      <c r="E12" s="28">
        <f>SUM(E13:E14)</f>
        <v>766835</v>
      </c>
      <c r="F12" s="33">
        <f t="shared" si="0"/>
        <v>99.19013938760516</v>
      </c>
    </row>
    <row r="13" spans="1:6" ht="21.75" customHeight="1">
      <c r="A13" s="5" t="s">
        <v>10</v>
      </c>
      <c r="B13" s="6" t="s">
        <v>269</v>
      </c>
      <c r="C13" s="16">
        <v>513610</v>
      </c>
      <c r="D13" s="16">
        <v>565557</v>
      </c>
      <c r="E13" s="16">
        <v>515345</v>
      </c>
      <c r="F13" s="34">
        <f t="shared" si="0"/>
        <v>91.12167297018692</v>
      </c>
    </row>
    <row r="14" spans="1:6" ht="32.25" customHeight="1">
      <c r="A14" s="5" t="s">
        <v>10</v>
      </c>
      <c r="B14" s="6" t="s">
        <v>270</v>
      </c>
      <c r="C14" s="16">
        <v>205610</v>
      </c>
      <c r="D14" s="16">
        <v>207539</v>
      </c>
      <c r="E14" s="16">
        <v>251490</v>
      </c>
      <c r="F14" s="34">
        <f t="shared" si="0"/>
        <v>121.17722452165619</v>
      </c>
    </row>
    <row r="15" spans="1:6" ht="26.25" customHeight="1">
      <c r="A15" s="8" t="s">
        <v>11</v>
      </c>
      <c r="B15" s="9" t="s">
        <v>12</v>
      </c>
      <c r="C15" s="28">
        <f>SUM(C16:C17)</f>
        <v>444103</v>
      </c>
      <c r="D15" s="28">
        <f>SUM(D16:D17)</f>
        <v>511163</v>
      </c>
      <c r="E15" s="28">
        <f>SUM(E16:E17)</f>
        <v>450820</v>
      </c>
      <c r="F15" s="33">
        <f t="shared" si="0"/>
        <v>88.19495933782375</v>
      </c>
    </row>
    <row r="16" spans="1:6" ht="19.5" customHeight="1">
      <c r="A16" s="5" t="s">
        <v>10</v>
      </c>
      <c r="B16" s="6" t="s">
        <v>13</v>
      </c>
      <c r="C16" s="16">
        <v>348419</v>
      </c>
      <c r="D16" s="16">
        <v>348419</v>
      </c>
      <c r="E16" s="16">
        <v>352627</v>
      </c>
      <c r="F16" s="34">
        <f t="shared" si="0"/>
        <v>101.2077412540648</v>
      </c>
    </row>
    <row r="17" spans="1:6" ht="19.5" customHeight="1">
      <c r="A17" s="5" t="s">
        <v>10</v>
      </c>
      <c r="B17" s="6" t="s">
        <v>14</v>
      </c>
      <c r="C17" s="16">
        <v>95684</v>
      </c>
      <c r="D17" s="16">
        <v>162744</v>
      </c>
      <c r="E17" s="16">
        <v>98193</v>
      </c>
      <c r="F17" s="34">
        <f t="shared" si="0"/>
        <v>60.33586491667896</v>
      </c>
    </row>
    <row r="18" spans="1:6" ht="26.25" customHeight="1">
      <c r="A18" s="8" t="s">
        <v>15</v>
      </c>
      <c r="B18" s="9" t="s">
        <v>16</v>
      </c>
      <c r="C18" s="28"/>
      <c r="D18" s="28">
        <v>254</v>
      </c>
      <c r="E18" s="28"/>
      <c r="F18" s="5">
        <f>E18/D18</f>
        <v>0</v>
      </c>
    </row>
    <row r="19" spans="1:6" ht="34.5" customHeight="1">
      <c r="A19" s="8" t="s">
        <v>17</v>
      </c>
      <c r="B19" s="9" t="s">
        <v>18</v>
      </c>
      <c r="C19" s="28">
        <v>2000</v>
      </c>
      <c r="D19" s="28">
        <v>319197</v>
      </c>
      <c r="E19" s="28"/>
      <c r="F19" s="31">
        <f>E19/D19*100</f>
        <v>0</v>
      </c>
    </row>
    <row r="20" spans="1:6" ht="33.75" customHeight="1">
      <c r="A20" s="8" t="s">
        <v>132</v>
      </c>
      <c r="B20" s="9" t="s">
        <v>337</v>
      </c>
      <c r="C20" s="28"/>
      <c r="D20" s="28"/>
      <c r="E20" s="28">
        <v>31788</v>
      </c>
      <c r="F20" s="31"/>
    </row>
    <row r="21" spans="1:6" ht="26.25" customHeight="1">
      <c r="A21" s="8" t="s">
        <v>188</v>
      </c>
      <c r="B21" s="9" t="s">
        <v>190</v>
      </c>
      <c r="C21" s="28"/>
      <c r="D21" s="28">
        <v>3007</v>
      </c>
      <c r="E21" s="28"/>
      <c r="F21" s="5"/>
    </row>
    <row r="22" spans="1:6" ht="26.25" customHeight="1">
      <c r="A22" s="8" t="s">
        <v>189</v>
      </c>
      <c r="B22" s="9" t="s">
        <v>191</v>
      </c>
      <c r="C22" s="28"/>
      <c r="D22" s="28">
        <v>173</v>
      </c>
      <c r="E22" s="28"/>
      <c r="F22" s="5"/>
    </row>
    <row r="23" spans="1:6" ht="23.25" customHeight="1">
      <c r="A23" s="11" t="s">
        <v>7</v>
      </c>
      <c r="B23" s="12" t="s">
        <v>271</v>
      </c>
      <c r="C23" s="30">
        <f>C24+C29+C32</f>
        <v>1165323</v>
      </c>
      <c r="D23" s="30">
        <f>D24+D29+D32+D33</f>
        <v>1488720</v>
      </c>
      <c r="E23" s="30">
        <f>E24+E29+E32</f>
        <v>1249443</v>
      </c>
      <c r="F23" s="32">
        <f>E23/C23*100</f>
        <v>107.21859947842786</v>
      </c>
    </row>
    <row r="24" spans="1:6" ht="26.25" customHeight="1">
      <c r="A24" s="8" t="s">
        <v>20</v>
      </c>
      <c r="B24" s="9" t="s">
        <v>272</v>
      </c>
      <c r="C24" s="17">
        <f>SUM(C25:C27)</f>
        <v>1069639</v>
      </c>
      <c r="D24" s="17">
        <f>SUM(D25:D27)</f>
        <v>1300675</v>
      </c>
      <c r="E24" s="17">
        <f>SUM(E25:E27)</f>
        <v>1151250</v>
      </c>
      <c r="F24" s="33">
        <f aca="true" t="shared" si="1" ref="F24:F31">E24/C24*100</f>
        <v>107.62977041786996</v>
      </c>
    </row>
    <row r="25" spans="1:6" ht="19.5" customHeight="1">
      <c r="A25" s="7">
        <v>1</v>
      </c>
      <c r="B25" s="6" t="s">
        <v>21</v>
      </c>
      <c r="C25" s="16">
        <v>471125</v>
      </c>
      <c r="D25" s="16">
        <f>678086-7442</f>
        <v>670644</v>
      </c>
      <c r="E25" s="16">
        <f>477973-1000</f>
        <v>476973</v>
      </c>
      <c r="F25" s="34">
        <f t="shared" si="1"/>
        <v>101.24128416025471</v>
      </c>
    </row>
    <row r="26" spans="1:6" ht="19.5" customHeight="1">
      <c r="A26" s="7">
        <v>2</v>
      </c>
      <c r="B26" s="6" t="s">
        <v>22</v>
      </c>
      <c r="C26" s="16">
        <f>672181-95684</f>
        <v>576497</v>
      </c>
      <c r="D26" s="16">
        <f>783057-162744+7442</f>
        <v>627755</v>
      </c>
      <c r="E26" s="16">
        <f>747689-98193+1000</f>
        <v>650496</v>
      </c>
      <c r="F26" s="34">
        <f t="shared" si="1"/>
        <v>112.83597312735365</v>
      </c>
    </row>
    <row r="27" spans="1:6" ht="19.5" customHeight="1">
      <c r="A27" s="7">
        <v>3</v>
      </c>
      <c r="B27" s="6" t="s">
        <v>23</v>
      </c>
      <c r="C27" s="16">
        <v>22017</v>
      </c>
      <c r="D27" s="16">
        <v>2276</v>
      </c>
      <c r="E27" s="16">
        <v>23781</v>
      </c>
      <c r="F27" s="34">
        <f t="shared" si="1"/>
        <v>108.01199073443249</v>
      </c>
    </row>
    <row r="28" spans="1:6" ht="19.5" customHeight="1">
      <c r="A28" s="7">
        <v>4</v>
      </c>
      <c r="B28" s="6" t="s">
        <v>24</v>
      </c>
      <c r="C28" s="14"/>
      <c r="D28" s="14"/>
      <c r="E28" s="14"/>
      <c r="F28" s="5"/>
    </row>
    <row r="29" spans="1:6" ht="26.25" customHeight="1">
      <c r="A29" s="8" t="s">
        <v>11</v>
      </c>
      <c r="B29" s="9" t="s">
        <v>25</v>
      </c>
      <c r="C29" s="17">
        <f>SUM(C30:C31)</f>
        <v>95684</v>
      </c>
      <c r="D29" s="17">
        <f>SUM(D30:D31)</f>
        <v>162744</v>
      </c>
      <c r="E29" s="17">
        <f>SUM(E30:E31)</f>
        <v>98193</v>
      </c>
      <c r="F29" s="184">
        <f t="shared" si="1"/>
        <v>102.62217298607919</v>
      </c>
    </row>
    <row r="30" spans="1:6" ht="24.75" customHeight="1">
      <c r="A30" s="7">
        <v>1</v>
      </c>
      <c r="B30" s="6" t="s">
        <v>26</v>
      </c>
      <c r="C30" s="14"/>
      <c r="D30" s="16"/>
      <c r="E30" s="14"/>
      <c r="F30" s="5"/>
    </row>
    <row r="31" spans="1:6" ht="24" customHeight="1">
      <c r="A31" s="7">
        <v>2</v>
      </c>
      <c r="B31" s="6" t="s">
        <v>27</v>
      </c>
      <c r="C31" s="16">
        <v>95684</v>
      </c>
      <c r="D31" s="16">
        <v>162744</v>
      </c>
      <c r="E31" s="16">
        <v>98193</v>
      </c>
      <c r="F31" s="34">
        <f t="shared" si="1"/>
        <v>102.62217298607919</v>
      </c>
    </row>
    <row r="32" spans="1:6" ht="26.25" customHeight="1">
      <c r="A32" s="5" t="s">
        <v>15</v>
      </c>
      <c r="B32" s="22" t="s">
        <v>28</v>
      </c>
      <c r="C32" s="14"/>
      <c r="D32" s="14"/>
      <c r="E32" s="14"/>
      <c r="F32" s="5"/>
    </row>
    <row r="33" spans="1:6" s="141" customFormat="1" ht="26.25" customHeight="1">
      <c r="A33" s="60" t="s">
        <v>17</v>
      </c>
      <c r="B33" s="138" t="s">
        <v>307</v>
      </c>
      <c r="C33" s="139"/>
      <c r="D33" s="140">
        <v>25301</v>
      </c>
      <c r="E33" s="139"/>
      <c r="F33" s="60"/>
    </row>
    <row r="34" ht="12" customHeight="1" hidden="1">
      <c r="A34" s="3" t="s">
        <v>29</v>
      </c>
    </row>
  </sheetData>
  <sheetProtection/>
  <mergeCells count="11">
    <mergeCell ref="E2:F2"/>
    <mergeCell ref="A2:B2"/>
    <mergeCell ref="C8:C9"/>
    <mergeCell ref="D8:D9"/>
    <mergeCell ref="A8:A9"/>
    <mergeCell ref="B8:B9"/>
    <mergeCell ref="E8:E9"/>
    <mergeCell ref="F8:F9"/>
    <mergeCell ref="E7:F7"/>
    <mergeCell ref="A4:F4"/>
    <mergeCell ref="A5:F5"/>
  </mergeCells>
  <printOptions/>
  <pageMargins left="0.7" right="0.7" top="0.41"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7">
      <selection activeCell="E9" sqref="E9"/>
    </sheetView>
  </sheetViews>
  <sheetFormatPr defaultColWidth="9.00390625" defaultRowHeight="15"/>
  <cols>
    <col min="1" max="1" width="7.28125" style="62" customWidth="1"/>
    <col min="2" max="2" width="18.00390625" style="62" customWidth="1"/>
    <col min="3" max="3" width="12.28125" style="62" customWidth="1"/>
    <col min="4" max="4" width="15.57421875" style="62" customWidth="1"/>
    <col min="5" max="5" width="18.57421875" style="62" customWidth="1"/>
    <col min="6" max="6" width="16.57421875" style="62" customWidth="1"/>
    <col min="7" max="16384" width="9.00390625" style="62" customWidth="1"/>
  </cols>
  <sheetData>
    <row r="1" spans="1:6" ht="24" customHeight="1">
      <c r="A1" s="229" t="s">
        <v>273</v>
      </c>
      <c r="B1" s="229"/>
      <c r="C1" s="229"/>
      <c r="E1" s="230" t="s">
        <v>157</v>
      </c>
      <c r="F1" s="230"/>
    </row>
    <row r="2" ht="15">
      <c r="A2" s="64"/>
    </row>
    <row r="3" spans="1:6" ht="36" customHeight="1">
      <c r="A3" s="250" t="s">
        <v>332</v>
      </c>
      <c r="B3" s="250"/>
      <c r="C3" s="250"/>
      <c r="D3" s="250"/>
      <c r="E3" s="250"/>
      <c r="F3" s="250"/>
    </row>
    <row r="4" spans="1:6" ht="18" customHeight="1">
      <c r="A4" s="244" t="s">
        <v>1</v>
      </c>
      <c r="B4" s="244"/>
      <c r="C4" s="244"/>
      <c r="D4" s="244"/>
      <c r="E4" s="244"/>
      <c r="F4" s="244"/>
    </row>
    <row r="5" spans="1:6" ht="15">
      <c r="A5" s="65"/>
      <c r="B5" s="65"/>
      <c r="C5" s="65"/>
      <c r="D5" s="65"/>
      <c r="E5" s="65"/>
      <c r="F5" s="65"/>
    </row>
    <row r="6" spans="5:6" ht="15">
      <c r="E6" s="233" t="s">
        <v>31</v>
      </c>
      <c r="F6" s="233"/>
    </row>
    <row r="7" spans="1:6" ht="76.5" customHeight="1">
      <c r="A7" s="118" t="s">
        <v>2</v>
      </c>
      <c r="B7" s="118" t="s">
        <v>148</v>
      </c>
      <c r="C7" s="118" t="s">
        <v>152</v>
      </c>
      <c r="D7" s="118" t="s">
        <v>158</v>
      </c>
      <c r="E7" s="118" t="s">
        <v>159</v>
      </c>
      <c r="F7" s="118" t="s">
        <v>160</v>
      </c>
    </row>
    <row r="8" spans="1:6" ht="15">
      <c r="A8" s="119" t="s">
        <v>6</v>
      </c>
      <c r="B8" s="119" t="s">
        <v>7</v>
      </c>
      <c r="C8" s="119">
        <v>1</v>
      </c>
      <c r="D8" s="119">
        <v>2</v>
      </c>
      <c r="E8" s="119">
        <v>3</v>
      </c>
      <c r="F8" s="119">
        <v>4</v>
      </c>
    </row>
    <row r="9" spans="1:6" s="94" customFormat="1" ht="18.75" customHeight="1">
      <c r="A9" s="119"/>
      <c r="B9" s="118" t="s">
        <v>124</v>
      </c>
      <c r="C9" s="120">
        <f>SUM(D9:F9)</f>
        <v>22269</v>
      </c>
      <c r="D9" s="120">
        <f>SUM(D10:D26)</f>
        <v>0</v>
      </c>
      <c r="E9" s="120">
        <f>SUM(E10:E26)</f>
        <v>22269</v>
      </c>
      <c r="F9" s="120">
        <f>SUM(F10:F26)</f>
        <v>0</v>
      </c>
    </row>
    <row r="10" spans="1:6" ht="18.75" customHeight="1">
      <c r="A10" s="121">
        <v>1</v>
      </c>
      <c r="B10" s="122" t="s">
        <v>283</v>
      </c>
      <c r="C10" s="123">
        <f>SUM(D10:F10)</f>
        <v>2356</v>
      </c>
      <c r="D10" s="123"/>
      <c r="E10" s="123">
        <v>2356</v>
      </c>
      <c r="F10" s="123"/>
    </row>
    <row r="11" spans="1:6" ht="18.75" customHeight="1">
      <c r="A11" s="124">
        <v>2</v>
      </c>
      <c r="B11" s="125" t="s">
        <v>284</v>
      </c>
      <c r="C11" s="123">
        <f aca="true" t="shared" si="0" ref="C11:C26">SUM(D11:F11)</f>
        <v>1924</v>
      </c>
      <c r="D11" s="123"/>
      <c r="E11" s="123">
        <v>1924</v>
      </c>
      <c r="F11" s="123"/>
    </row>
    <row r="12" spans="1:6" ht="18.75" customHeight="1">
      <c r="A12" s="124">
        <v>3</v>
      </c>
      <c r="B12" s="125" t="s">
        <v>285</v>
      </c>
      <c r="C12" s="123">
        <f t="shared" si="0"/>
        <v>1654</v>
      </c>
      <c r="D12" s="123"/>
      <c r="E12" s="123">
        <v>1654</v>
      </c>
      <c r="F12" s="123"/>
    </row>
    <row r="13" spans="1:6" ht="18.75" customHeight="1">
      <c r="A13" s="124">
        <v>4</v>
      </c>
      <c r="B13" s="125" t="s">
        <v>286</v>
      </c>
      <c r="C13" s="123">
        <f t="shared" si="0"/>
        <v>1099</v>
      </c>
      <c r="D13" s="123"/>
      <c r="E13" s="123">
        <v>1099</v>
      </c>
      <c r="F13" s="123"/>
    </row>
    <row r="14" spans="1:6" ht="18.75" customHeight="1">
      <c r="A14" s="124">
        <v>5</v>
      </c>
      <c r="B14" s="125" t="s">
        <v>287</v>
      </c>
      <c r="C14" s="123">
        <f t="shared" si="0"/>
        <v>548</v>
      </c>
      <c r="D14" s="123"/>
      <c r="E14" s="123">
        <v>548</v>
      </c>
      <c r="F14" s="123"/>
    </row>
    <row r="15" spans="1:6" ht="18.75" customHeight="1">
      <c r="A15" s="124">
        <v>6</v>
      </c>
      <c r="B15" s="125" t="s">
        <v>288</v>
      </c>
      <c r="C15" s="123">
        <f t="shared" si="0"/>
        <v>1051</v>
      </c>
      <c r="D15" s="123"/>
      <c r="E15" s="123">
        <v>1051</v>
      </c>
      <c r="F15" s="123"/>
    </row>
    <row r="16" spans="1:6" ht="18.75" customHeight="1">
      <c r="A16" s="124">
        <v>7</v>
      </c>
      <c r="B16" s="125" t="s">
        <v>289</v>
      </c>
      <c r="C16" s="123">
        <f t="shared" si="0"/>
        <v>1940</v>
      </c>
      <c r="D16" s="123"/>
      <c r="E16" s="123">
        <v>1940</v>
      </c>
      <c r="F16" s="123"/>
    </row>
    <row r="17" spans="1:6" ht="18.75" customHeight="1">
      <c r="A17" s="124">
        <v>8</v>
      </c>
      <c r="B17" s="125" t="s">
        <v>290</v>
      </c>
      <c r="C17" s="123">
        <f t="shared" si="0"/>
        <v>1101</v>
      </c>
      <c r="D17" s="123"/>
      <c r="E17" s="123">
        <v>1101</v>
      </c>
      <c r="F17" s="123"/>
    </row>
    <row r="18" spans="1:6" ht="18.75" customHeight="1">
      <c r="A18" s="124">
        <v>9</v>
      </c>
      <c r="B18" s="125" t="s">
        <v>291</v>
      </c>
      <c r="C18" s="123">
        <f t="shared" si="0"/>
        <v>1119</v>
      </c>
      <c r="D18" s="123"/>
      <c r="E18" s="123">
        <v>1119</v>
      </c>
      <c r="F18" s="123"/>
    </row>
    <row r="19" spans="1:6" ht="18.75" customHeight="1">
      <c r="A19" s="124">
        <v>10</v>
      </c>
      <c r="B19" s="125" t="s">
        <v>292</v>
      </c>
      <c r="C19" s="123">
        <f t="shared" si="0"/>
        <v>972</v>
      </c>
      <c r="D19" s="123"/>
      <c r="E19" s="123">
        <v>972</v>
      </c>
      <c r="F19" s="123"/>
    </row>
    <row r="20" spans="1:6" ht="18.75" customHeight="1">
      <c r="A20" s="124">
        <v>11</v>
      </c>
      <c r="B20" s="125" t="s">
        <v>293</v>
      </c>
      <c r="C20" s="123">
        <f t="shared" si="0"/>
        <v>892</v>
      </c>
      <c r="D20" s="123"/>
      <c r="E20" s="123">
        <v>892</v>
      </c>
      <c r="F20" s="123"/>
    </row>
    <row r="21" spans="1:6" ht="18.75" customHeight="1">
      <c r="A21" s="124">
        <v>12</v>
      </c>
      <c r="B21" s="125" t="s">
        <v>294</v>
      </c>
      <c r="C21" s="123">
        <f t="shared" si="0"/>
        <v>1324</v>
      </c>
      <c r="D21" s="123"/>
      <c r="E21" s="123">
        <v>1324</v>
      </c>
      <c r="F21" s="123"/>
    </row>
    <row r="22" spans="1:6" ht="18.75" customHeight="1">
      <c r="A22" s="124">
        <v>13</v>
      </c>
      <c r="B22" s="125" t="s">
        <v>295</v>
      </c>
      <c r="C22" s="123">
        <f t="shared" si="0"/>
        <v>1008</v>
      </c>
      <c r="D22" s="123"/>
      <c r="E22" s="123">
        <v>1008</v>
      </c>
      <c r="F22" s="123"/>
    </row>
    <row r="23" spans="1:6" ht="18.75" customHeight="1">
      <c r="A23" s="124">
        <v>14</v>
      </c>
      <c r="B23" s="125" t="s">
        <v>296</v>
      </c>
      <c r="C23" s="123">
        <f t="shared" si="0"/>
        <v>743</v>
      </c>
      <c r="D23" s="123"/>
      <c r="E23" s="123">
        <v>743</v>
      </c>
      <c r="F23" s="123"/>
    </row>
    <row r="24" spans="1:6" ht="18.75" customHeight="1">
      <c r="A24" s="124">
        <v>15</v>
      </c>
      <c r="B24" s="125" t="s">
        <v>297</v>
      </c>
      <c r="C24" s="123">
        <f t="shared" si="0"/>
        <v>634</v>
      </c>
      <c r="D24" s="123"/>
      <c r="E24" s="123">
        <v>634</v>
      </c>
      <c r="F24" s="123"/>
    </row>
    <row r="25" spans="1:6" ht="18.75" customHeight="1">
      <c r="A25" s="124">
        <v>16</v>
      </c>
      <c r="B25" s="125" t="s">
        <v>298</v>
      </c>
      <c r="C25" s="123">
        <f t="shared" si="0"/>
        <v>1468</v>
      </c>
      <c r="D25" s="123"/>
      <c r="E25" s="123">
        <v>1468</v>
      </c>
      <c r="F25" s="123"/>
    </row>
    <row r="26" spans="1:6" ht="18.75" customHeight="1">
      <c r="A26" s="133">
        <v>17</v>
      </c>
      <c r="B26" s="134" t="s">
        <v>299</v>
      </c>
      <c r="C26" s="135">
        <f t="shared" si="0"/>
        <v>2436</v>
      </c>
      <c r="D26" s="135"/>
      <c r="E26" s="135">
        <v>2436</v>
      </c>
      <c r="F26" s="136"/>
    </row>
  </sheetData>
  <sheetProtection/>
  <mergeCells count="5">
    <mergeCell ref="E1:F1"/>
    <mergeCell ref="A1:C1"/>
    <mergeCell ref="A3:F3"/>
    <mergeCell ref="A4:F4"/>
    <mergeCell ref="E6:F6"/>
  </mergeCells>
  <printOptions/>
  <pageMargins left="0.7" right="0.19"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9"/>
  <sheetViews>
    <sheetView zoomScalePageLayoutView="0" workbookViewId="0" topLeftCell="A1">
      <selection activeCell="M6" sqref="M6:S8"/>
    </sheetView>
  </sheetViews>
  <sheetFormatPr defaultColWidth="9.00390625" defaultRowHeight="15"/>
  <cols>
    <col min="1" max="16384" width="9.00390625" style="1" customWidth="1"/>
  </cols>
  <sheetData>
    <row r="1" spans="1:19" ht="25.5" customHeight="1">
      <c r="A1" s="224" t="s">
        <v>265</v>
      </c>
      <c r="B1" s="224"/>
      <c r="C1" s="224"/>
      <c r="Q1" s="224" t="s">
        <v>161</v>
      </c>
      <c r="R1" s="224"/>
      <c r="S1" s="224"/>
    </row>
    <row r="2" ht="14.25">
      <c r="A2" s="48"/>
    </row>
    <row r="3" spans="1:19" ht="14.25">
      <c r="A3" s="212" t="s">
        <v>266</v>
      </c>
      <c r="B3" s="212"/>
      <c r="C3" s="212"/>
      <c r="D3" s="212"/>
      <c r="E3" s="212"/>
      <c r="F3" s="212"/>
      <c r="G3" s="212"/>
      <c r="H3" s="212"/>
      <c r="I3" s="212"/>
      <c r="J3" s="212"/>
      <c r="K3" s="212"/>
      <c r="L3" s="212"/>
      <c r="M3" s="212"/>
      <c r="N3" s="212"/>
      <c r="O3" s="212"/>
      <c r="P3" s="212"/>
      <c r="Q3" s="212"/>
      <c r="R3" s="212"/>
      <c r="S3" s="212"/>
    </row>
    <row r="4" spans="1:19" ht="14.25">
      <c r="A4" s="218" t="s">
        <v>1</v>
      </c>
      <c r="B4" s="218"/>
      <c r="C4" s="218"/>
      <c r="D4" s="218"/>
      <c r="E4" s="218"/>
      <c r="F4" s="218"/>
      <c r="G4" s="218"/>
      <c r="H4" s="218"/>
      <c r="I4" s="218"/>
      <c r="J4" s="218"/>
      <c r="K4" s="218"/>
      <c r="L4" s="218"/>
      <c r="M4" s="218"/>
      <c r="N4" s="218"/>
      <c r="O4" s="218"/>
      <c r="P4" s="218"/>
      <c r="Q4" s="218"/>
      <c r="R4" s="218"/>
      <c r="S4" s="218"/>
    </row>
    <row r="5" spans="17:19" ht="15" thickBot="1">
      <c r="Q5" s="257" t="s">
        <v>31</v>
      </c>
      <c r="R5" s="257"/>
      <c r="S5" s="257"/>
    </row>
    <row r="6" spans="1:19" ht="15.75" customHeight="1" thickBot="1">
      <c r="A6" s="263" t="s">
        <v>2</v>
      </c>
      <c r="B6" s="263" t="s">
        <v>148</v>
      </c>
      <c r="C6" s="263" t="s">
        <v>152</v>
      </c>
      <c r="D6" s="266" t="s">
        <v>162</v>
      </c>
      <c r="E6" s="267"/>
      <c r="F6" s="266" t="s">
        <v>163</v>
      </c>
      <c r="G6" s="268"/>
      <c r="H6" s="268"/>
      <c r="I6" s="268"/>
      <c r="J6" s="268"/>
      <c r="K6" s="268"/>
      <c r="L6" s="267"/>
      <c r="M6" s="266" t="s">
        <v>163</v>
      </c>
      <c r="N6" s="268"/>
      <c r="O6" s="268"/>
      <c r="P6" s="268"/>
      <c r="Q6" s="268"/>
      <c r="R6" s="268"/>
      <c r="S6" s="267"/>
    </row>
    <row r="7" spans="1:19" ht="15.75" customHeight="1" thickBot="1">
      <c r="A7" s="264"/>
      <c r="B7" s="264"/>
      <c r="C7" s="264"/>
      <c r="D7" s="261" t="s">
        <v>164</v>
      </c>
      <c r="E7" s="261" t="s">
        <v>165</v>
      </c>
      <c r="F7" s="261" t="s">
        <v>152</v>
      </c>
      <c r="G7" s="258" t="s">
        <v>164</v>
      </c>
      <c r="H7" s="259"/>
      <c r="I7" s="260"/>
      <c r="J7" s="258" t="s">
        <v>165</v>
      </c>
      <c r="K7" s="259"/>
      <c r="L7" s="260"/>
      <c r="M7" s="261" t="s">
        <v>152</v>
      </c>
      <c r="N7" s="258" t="s">
        <v>164</v>
      </c>
      <c r="O7" s="259"/>
      <c r="P7" s="260"/>
      <c r="Q7" s="258" t="s">
        <v>165</v>
      </c>
      <c r="R7" s="259"/>
      <c r="S7" s="260"/>
    </row>
    <row r="8" spans="1:19" ht="26.25" thickBot="1">
      <c r="A8" s="265"/>
      <c r="B8" s="265"/>
      <c r="C8" s="265"/>
      <c r="D8" s="262"/>
      <c r="E8" s="262"/>
      <c r="F8" s="262"/>
      <c r="G8" s="57" t="s">
        <v>152</v>
      </c>
      <c r="H8" s="57" t="s">
        <v>166</v>
      </c>
      <c r="I8" s="57" t="s">
        <v>167</v>
      </c>
      <c r="J8" s="57" t="s">
        <v>152</v>
      </c>
      <c r="K8" s="57" t="s">
        <v>166</v>
      </c>
      <c r="L8" s="57" t="s">
        <v>167</v>
      </c>
      <c r="M8" s="262"/>
      <c r="N8" s="57" t="s">
        <v>152</v>
      </c>
      <c r="O8" s="57" t="s">
        <v>166</v>
      </c>
      <c r="P8" s="57" t="s">
        <v>167</v>
      </c>
      <c r="Q8" s="57" t="s">
        <v>152</v>
      </c>
      <c r="R8" s="57" t="s">
        <v>166</v>
      </c>
      <c r="S8" s="57" t="s">
        <v>167</v>
      </c>
    </row>
    <row r="9" spans="1:19" ht="15" thickBot="1">
      <c r="A9" s="49" t="s">
        <v>6</v>
      </c>
      <c r="B9" s="49" t="s">
        <v>7</v>
      </c>
      <c r="C9" s="49" t="s">
        <v>78</v>
      </c>
      <c r="D9" s="49" t="s">
        <v>168</v>
      </c>
      <c r="E9" s="49" t="s">
        <v>169</v>
      </c>
      <c r="F9" s="49" t="s">
        <v>170</v>
      </c>
      <c r="G9" s="49" t="s">
        <v>171</v>
      </c>
      <c r="H9" s="49">
        <v>6</v>
      </c>
      <c r="I9" s="49">
        <v>7</v>
      </c>
      <c r="J9" s="49" t="s">
        <v>172</v>
      </c>
      <c r="K9" s="49">
        <v>9</v>
      </c>
      <c r="L9" s="49">
        <v>10</v>
      </c>
      <c r="M9" s="49" t="s">
        <v>173</v>
      </c>
      <c r="N9" s="49" t="s">
        <v>174</v>
      </c>
      <c r="O9" s="49">
        <v>13</v>
      </c>
      <c r="P9" s="49">
        <v>14</v>
      </c>
      <c r="Q9" s="49" t="s">
        <v>175</v>
      </c>
      <c r="R9" s="49">
        <v>16</v>
      </c>
      <c r="S9" s="50">
        <v>17</v>
      </c>
    </row>
    <row r="10" spans="1:19" ht="15" thickBot="1">
      <c r="A10" s="51"/>
      <c r="B10" s="52" t="s">
        <v>124</v>
      </c>
      <c r="C10" s="51"/>
      <c r="D10" s="51"/>
      <c r="E10" s="51"/>
      <c r="F10" s="51"/>
      <c r="G10" s="51"/>
      <c r="H10" s="51"/>
      <c r="I10" s="51"/>
      <c r="J10" s="51"/>
      <c r="K10" s="51"/>
      <c r="L10" s="51"/>
      <c r="M10" s="51"/>
      <c r="N10" s="51"/>
      <c r="O10" s="51"/>
      <c r="P10" s="51"/>
      <c r="Q10" s="51"/>
      <c r="R10" s="51"/>
      <c r="S10" s="53"/>
    </row>
    <row r="11" spans="1:19" ht="39" thickBot="1">
      <c r="A11" s="51" t="s">
        <v>8</v>
      </c>
      <c r="B11" s="52" t="s">
        <v>76</v>
      </c>
      <c r="C11" s="51"/>
      <c r="D11" s="51"/>
      <c r="E11" s="51"/>
      <c r="F11" s="51"/>
      <c r="G11" s="51"/>
      <c r="H11" s="51"/>
      <c r="I11" s="51"/>
      <c r="J11" s="51"/>
      <c r="K11" s="51"/>
      <c r="L11" s="51"/>
      <c r="M11" s="51"/>
      <c r="N11" s="51"/>
      <c r="O11" s="51"/>
      <c r="P11" s="51"/>
      <c r="Q11" s="51"/>
      <c r="R11" s="51"/>
      <c r="S11" s="53"/>
    </row>
    <row r="12" spans="1:19" ht="15" thickBot="1">
      <c r="A12" s="49">
        <v>1</v>
      </c>
      <c r="B12" s="54" t="s">
        <v>128</v>
      </c>
      <c r="C12" s="49"/>
      <c r="D12" s="49"/>
      <c r="E12" s="49"/>
      <c r="F12" s="49"/>
      <c r="G12" s="49"/>
      <c r="H12" s="49"/>
      <c r="I12" s="49"/>
      <c r="J12" s="49"/>
      <c r="K12" s="49"/>
      <c r="L12" s="49"/>
      <c r="M12" s="49"/>
      <c r="N12" s="49"/>
      <c r="O12" s="49"/>
      <c r="P12" s="49"/>
      <c r="Q12" s="49"/>
      <c r="R12" s="49"/>
      <c r="S12" s="50"/>
    </row>
    <row r="13" spans="1:19" ht="15" thickBot="1">
      <c r="A13" s="49">
        <v>2</v>
      </c>
      <c r="B13" s="54" t="s">
        <v>129</v>
      </c>
      <c r="C13" s="49"/>
      <c r="D13" s="49"/>
      <c r="E13" s="49"/>
      <c r="F13" s="49"/>
      <c r="G13" s="49"/>
      <c r="H13" s="49"/>
      <c r="I13" s="49"/>
      <c r="J13" s="49"/>
      <c r="K13" s="49"/>
      <c r="L13" s="49"/>
      <c r="M13" s="49"/>
      <c r="N13" s="49"/>
      <c r="O13" s="49"/>
      <c r="P13" s="49"/>
      <c r="Q13" s="49"/>
      <c r="R13" s="49"/>
      <c r="S13" s="50"/>
    </row>
    <row r="14" spans="1:19" ht="15" thickBot="1">
      <c r="A14" s="49" t="s">
        <v>130</v>
      </c>
      <c r="B14" s="54" t="s">
        <v>130</v>
      </c>
      <c r="C14" s="49"/>
      <c r="D14" s="49"/>
      <c r="E14" s="49"/>
      <c r="F14" s="49"/>
      <c r="G14" s="49"/>
      <c r="H14" s="49"/>
      <c r="I14" s="49"/>
      <c r="J14" s="49"/>
      <c r="K14" s="49"/>
      <c r="L14" s="49"/>
      <c r="M14" s="49"/>
      <c r="N14" s="49"/>
      <c r="O14" s="49"/>
      <c r="P14" s="49"/>
      <c r="Q14" s="49"/>
      <c r="R14" s="49"/>
      <c r="S14" s="50"/>
    </row>
    <row r="15" spans="1:19" ht="39" thickBot="1">
      <c r="A15" s="51" t="s">
        <v>11</v>
      </c>
      <c r="B15" s="52" t="s">
        <v>74</v>
      </c>
      <c r="C15" s="51"/>
      <c r="D15" s="51"/>
      <c r="E15" s="51"/>
      <c r="F15" s="51"/>
      <c r="G15" s="51"/>
      <c r="H15" s="51"/>
      <c r="I15" s="51"/>
      <c r="J15" s="51"/>
      <c r="K15" s="51"/>
      <c r="L15" s="51"/>
      <c r="M15" s="51"/>
      <c r="N15" s="51"/>
      <c r="O15" s="51"/>
      <c r="P15" s="51"/>
      <c r="Q15" s="51"/>
      <c r="R15" s="51"/>
      <c r="S15" s="53"/>
    </row>
    <row r="16" spans="1:19" ht="15" thickBot="1">
      <c r="A16" s="55">
        <v>1</v>
      </c>
      <c r="B16" s="56" t="s">
        <v>154</v>
      </c>
      <c r="C16" s="49"/>
      <c r="D16" s="49"/>
      <c r="E16" s="49"/>
      <c r="F16" s="49"/>
      <c r="G16" s="49"/>
      <c r="H16" s="49"/>
      <c r="I16" s="49"/>
      <c r="J16" s="49"/>
      <c r="K16" s="49"/>
      <c r="L16" s="49"/>
      <c r="M16" s="49"/>
      <c r="N16" s="49"/>
      <c r="O16" s="49"/>
      <c r="P16" s="49"/>
      <c r="Q16" s="49"/>
      <c r="R16" s="49"/>
      <c r="S16" s="50"/>
    </row>
    <row r="17" spans="1:19" ht="15" thickBot="1">
      <c r="A17" s="55">
        <v>2</v>
      </c>
      <c r="B17" s="56" t="s">
        <v>155</v>
      </c>
      <c r="C17" s="49"/>
      <c r="D17" s="49"/>
      <c r="E17" s="49"/>
      <c r="F17" s="49"/>
      <c r="G17" s="49"/>
      <c r="H17" s="49"/>
      <c r="I17" s="49"/>
      <c r="J17" s="49"/>
      <c r="K17" s="49"/>
      <c r="L17" s="49"/>
      <c r="M17" s="49"/>
      <c r="N17" s="49"/>
      <c r="O17" s="49"/>
      <c r="P17" s="49"/>
      <c r="Q17" s="49"/>
      <c r="R17" s="49"/>
      <c r="S17" s="50"/>
    </row>
    <row r="18" spans="1:19" ht="15" thickBot="1">
      <c r="A18" s="55">
        <v>3</v>
      </c>
      <c r="B18" s="56" t="s">
        <v>156</v>
      </c>
      <c r="C18" s="49"/>
      <c r="D18" s="49"/>
      <c r="E18" s="49"/>
      <c r="F18" s="49"/>
      <c r="G18" s="49"/>
      <c r="H18" s="49"/>
      <c r="I18" s="49"/>
      <c r="J18" s="49"/>
      <c r="K18" s="49"/>
      <c r="L18" s="49"/>
      <c r="M18" s="49"/>
      <c r="N18" s="49"/>
      <c r="O18" s="49"/>
      <c r="P18" s="49"/>
      <c r="Q18" s="49"/>
      <c r="R18" s="49"/>
      <c r="S18" s="50"/>
    </row>
    <row r="19" spans="1:19" ht="15" thickBot="1">
      <c r="A19" s="55" t="s">
        <v>130</v>
      </c>
      <c r="B19" s="56" t="s">
        <v>130</v>
      </c>
      <c r="C19" s="49"/>
      <c r="D19" s="49"/>
      <c r="E19" s="49"/>
      <c r="F19" s="49"/>
      <c r="G19" s="49"/>
      <c r="H19" s="49"/>
      <c r="I19" s="49"/>
      <c r="J19" s="49"/>
      <c r="K19" s="49"/>
      <c r="L19" s="49"/>
      <c r="M19" s="49"/>
      <c r="N19" s="49"/>
      <c r="O19" s="49"/>
      <c r="P19" s="49"/>
      <c r="Q19" s="49"/>
      <c r="R19" s="49"/>
      <c r="S19" s="50"/>
    </row>
  </sheetData>
  <sheetProtection/>
  <mergeCells count="19">
    <mergeCell ref="J7:L7"/>
    <mergeCell ref="M7:M8"/>
    <mergeCell ref="N7:P7"/>
    <mergeCell ref="Q7:S7"/>
    <mergeCell ref="A6:A8"/>
    <mergeCell ref="B6:B8"/>
    <mergeCell ref="C6:C8"/>
    <mergeCell ref="D6:E6"/>
    <mergeCell ref="F6:L6"/>
    <mergeCell ref="M6:S6"/>
    <mergeCell ref="D7:D8"/>
    <mergeCell ref="E7:E8"/>
    <mergeCell ref="F7:F8"/>
    <mergeCell ref="G7:I7"/>
    <mergeCell ref="Q1:S1"/>
    <mergeCell ref="A1:C1"/>
    <mergeCell ref="A4:S4"/>
    <mergeCell ref="Q5:S5"/>
    <mergeCell ref="A3:S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160"/>
  <sheetViews>
    <sheetView zoomScalePageLayoutView="0" workbookViewId="0" topLeftCell="E1">
      <pane ySplit="10" topLeftCell="A11" activePane="bottomLeft" state="frozen"/>
      <selection pane="topLeft" activeCell="A1" sqref="A1"/>
      <selection pane="bottomLeft" activeCell="A115" sqref="A115:IV115"/>
    </sheetView>
  </sheetViews>
  <sheetFormatPr defaultColWidth="9.00390625" defaultRowHeight="15"/>
  <cols>
    <col min="1" max="1" width="6.28125" style="179" customWidth="1"/>
    <col min="2" max="2" width="37.7109375" style="179" customWidth="1"/>
    <col min="3" max="3" width="10.28125" style="179" customWidth="1"/>
    <col min="4" max="4" width="9.00390625" style="179" customWidth="1"/>
    <col min="5" max="5" width="10.140625" style="179" customWidth="1"/>
    <col min="6" max="6" width="12.00390625" style="179" customWidth="1"/>
    <col min="7" max="9" width="10.7109375" style="179" customWidth="1"/>
    <col min="10" max="10" width="9.28125" style="179" customWidth="1"/>
    <col min="11" max="11" width="11.00390625" style="179" customWidth="1"/>
    <col min="12" max="12" width="10.140625" style="179" customWidth="1"/>
    <col min="13" max="13" width="11.28125" style="179" customWidth="1"/>
    <col min="14" max="14" width="9.140625" style="179" customWidth="1"/>
    <col min="15" max="15" width="10.421875" style="179" customWidth="1"/>
    <col min="16" max="16" width="10.00390625" style="179" customWidth="1"/>
    <col min="17" max="17" width="11.421875" style="179" customWidth="1"/>
    <col min="18" max="18" width="9.140625" style="179" customWidth="1"/>
    <col min="19" max="19" width="9.28125" style="179" customWidth="1"/>
    <col min="20" max="20" width="10.28125" style="179" customWidth="1"/>
    <col min="21" max="21" width="10.00390625" style="179" customWidth="1"/>
    <col min="22" max="22" width="8.8515625" style="179" customWidth="1"/>
    <col min="23" max="23" width="11.7109375" style="179" bestFit="1" customWidth="1"/>
    <col min="24" max="24" width="12.7109375" style="179" bestFit="1" customWidth="1"/>
    <col min="25" max="25" width="10.28125" style="179" bestFit="1" customWidth="1"/>
    <col min="26" max="16384" width="9.00390625" style="179" customWidth="1"/>
  </cols>
  <sheetData>
    <row r="1" spans="1:22" ht="25.5" customHeight="1">
      <c r="A1" s="276" t="s">
        <v>273</v>
      </c>
      <c r="B1" s="276"/>
      <c r="C1" s="276"/>
      <c r="T1" s="276" t="s">
        <v>176</v>
      </c>
      <c r="U1" s="276"/>
      <c r="V1" s="276"/>
    </row>
    <row r="2" ht="12.75">
      <c r="A2" s="146"/>
    </row>
    <row r="3" spans="1:21" ht="12.75">
      <c r="A3" s="277" t="s">
        <v>336</v>
      </c>
      <c r="B3" s="277"/>
      <c r="C3" s="277"/>
      <c r="D3" s="277"/>
      <c r="E3" s="277"/>
      <c r="F3" s="277"/>
      <c r="G3" s="277"/>
      <c r="H3" s="277"/>
      <c r="I3" s="277"/>
      <c r="J3" s="277"/>
      <c r="K3" s="277"/>
      <c r="L3" s="277"/>
      <c r="M3" s="277"/>
      <c r="N3" s="277"/>
      <c r="O3" s="277"/>
      <c r="P3" s="277"/>
      <c r="Q3" s="277"/>
      <c r="R3" s="277"/>
      <c r="S3" s="277"/>
      <c r="T3" s="277"/>
      <c r="U3" s="277"/>
    </row>
    <row r="4" spans="1:21" ht="12.75">
      <c r="A4" s="278" t="s">
        <v>1</v>
      </c>
      <c r="B4" s="278"/>
      <c r="C4" s="278"/>
      <c r="D4" s="278"/>
      <c r="E4" s="278"/>
      <c r="F4" s="278"/>
      <c r="G4" s="278"/>
      <c r="H4" s="278"/>
      <c r="I4" s="278"/>
      <c r="J4" s="278"/>
      <c r="K4" s="278"/>
      <c r="L4" s="278"/>
      <c r="M4" s="278"/>
      <c r="N4" s="278"/>
      <c r="O4" s="278"/>
      <c r="P4" s="278"/>
      <c r="Q4" s="278"/>
      <c r="R4" s="278"/>
      <c r="S4" s="278"/>
      <c r="T4" s="278"/>
      <c r="U4" s="278"/>
    </row>
    <row r="5" spans="1:21" ht="12.75">
      <c r="A5" s="177"/>
      <c r="B5" s="177"/>
      <c r="C5" s="177"/>
      <c r="D5" s="177"/>
      <c r="E5" s="177"/>
      <c r="F5" s="177"/>
      <c r="G5" s="177"/>
      <c r="H5" s="177"/>
      <c r="I5" s="177"/>
      <c r="J5" s="177"/>
      <c r="K5" s="177"/>
      <c r="L5" s="177"/>
      <c r="M5" s="177"/>
      <c r="N5" s="177"/>
      <c r="O5" s="177"/>
      <c r="P5" s="177"/>
      <c r="Q5" s="177"/>
      <c r="R5" s="177"/>
      <c r="S5" s="177"/>
      <c r="T5" s="177"/>
      <c r="U5" s="177"/>
    </row>
    <row r="6" spans="20:22" ht="12.75">
      <c r="T6" s="285" t="s">
        <v>31</v>
      </c>
      <c r="U6" s="285"/>
      <c r="V6" s="285"/>
    </row>
    <row r="7" spans="1:22" ht="16.5" customHeight="1">
      <c r="A7" s="269" t="s">
        <v>2</v>
      </c>
      <c r="B7" s="269" t="s">
        <v>177</v>
      </c>
      <c r="C7" s="269" t="s">
        <v>178</v>
      </c>
      <c r="D7" s="269" t="s">
        <v>179</v>
      </c>
      <c r="E7" s="269" t="s">
        <v>180</v>
      </c>
      <c r="F7" s="273" t="s">
        <v>181</v>
      </c>
      <c r="G7" s="274"/>
      <c r="H7" s="274"/>
      <c r="I7" s="274"/>
      <c r="J7" s="275"/>
      <c r="K7" s="279" t="s">
        <v>333</v>
      </c>
      <c r="L7" s="280"/>
      <c r="M7" s="280"/>
      <c r="N7" s="281"/>
      <c r="O7" s="279" t="s">
        <v>334</v>
      </c>
      <c r="P7" s="280"/>
      <c r="Q7" s="280"/>
      <c r="R7" s="281"/>
      <c r="S7" s="269" t="s">
        <v>335</v>
      </c>
      <c r="T7" s="269"/>
      <c r="U7" s="269"/>
      <c r="V7" s="269"/>
    </row>
    <row r="8" spans="1:22" ht="16.5" customHeight="1">
      <c r="A8" s="269"/>
      <c r="B8" s="269"/>
      <c r="C8" s="269"/>
      <c r="D8" s="269"/>
      <c r="E8" s="269"/>
      <c r="F8" s="270" t="s">
        <v>182</v>
      </c>
      <c r="G8" s="273" t="s">
        <v>183</v>
      </c>
      <c r="H8" s="274"/>
      <c r="I8" s="274"/>
      <c r="J8" s="275"/>
      <c r="K8" s="282"/>
      <c r="L8" s="283"/>
      <c r="M8" s="283"/>
      <c r="N8" s="284"/>
      <c r="O8" s="282"/>
      <c r="P8" s="283"/>
      <c r="Q8" s="283"/>
      <c r="R8" s="284"/>
      <c r="S8" s="269"/>
      <c r="T8" s="269"/>
      <c r="U8" s="269"/>
      <c r="V8" s="269"/>
    </row>
    <row r="9" spans="1:22" ht="18" customHeight="1">
      <c r="A9" s="269"/>
      <c r="B9" s="269"/>
      <c r="C9" s="269"/>
      <c r="D9" s="269"/>
      <c r="E9" s="269"/>
      <c r="F9" s="271"/>
      <c r="G9" s="270" t="s">
        <v>184</v>
      </c>
      <c r="H9" s="273" t="s">
        <v>185</v>
      </c>
      <c r="I9" s="274"/>
      <c r="J9" s="275"/>
      <c r="K9" s="269" t="s">
        <v>152</v>
      </c>
      <c r="L9" s="273" t="s">
        <v>185</v>
      </c>
      <c r="M9" s="274"/>
      <c r="N9" s="275"/>
      <c r="O9" s="269" t="s">
        <v>152</v>
      </c>
      <c r="P9" s="273" t="s">
        <v>185</v>
      </c>
      <c r="Q9" s="274"/>
      <c r="R9" s="275"/>
      <c r="S9" s="269" t="s">
        <v>152</v>
      </c>
      <c r="T9" s="273" t="s">
        <v>185</v>
      </c>
      <c r="U9" s="274"/>
      <c r="V9" s="275"/>
    </row>
    <row r="10" spans="1:22" ht="70.5" customHeight="1">
      <c r="A10" s="269"/>
      <c r="B10" s="269"/>
      <c r="C10" s="269"/>
      <c r="D10" s="269"/>
      <c r="E10" s="269"/>
      <c r="F10" s="272"/>
      <c r="G10" s="272"/>
      <c r="H10" s="178" t="s">
        <v>267</v>
      </c>
      <c r="I10" s="178" t="s">
        <v>312</v>
      </c>
      <c r="J10" s="178" t="s">
        <v>313</v>
      </c>
      <c r="K10" s="269"/>
      <c r="L10" s="178" t="s">
        <v>267</v>
      </c>
      <c r="M10" s="178" t="s">
        <v>312</v>
      </c>
      <c r="N10" s="178" t="s">
        <v>313</v>
      </c>
      <c r="O10" s="269"/>
      <c r="P10" s="178" t="s">
        <v>267</v>
      </c>
      <c r="Q10" s="178" t="s">
        <v>312</v>
      </c>
      <c r="R10" s="178" t="s">
        <v>313</v>
      </c>
      <c r="S10" s="269"/>
      <c r="T10" s="178" t="s">
        <v>267</v>
      </c>
      <c r="U10" s="178" t="s">
        <v>312</v>
      </c>
      <c r="V10" s="178" t="s">
        <v>313</v>
      </c>
    </row>
    <row r="11" spans="1:22" ht="15.75" customHeight="1">
      <c r="A11" s="178" t="s">
        <v>6</v>
      </c>
      <c r="B11" s="178" t="s">
        <v>7</v>
      </c>
      <c r="C11" s="147">
        <v>1</v>
      </c>
      <c r="D11" s="147">
        <v>2</v>
      </c>
      <c r="E11" s="147">
        <v>3</v>
      </c>
      <c r="F11" s="147">
        <v>4</v>
      </c>
      <c r="G11" s="147">
        <v>5</v>
      </c>
      <c r="H11" s="147">
        <v>6</v>
      </c>
      <c r="I11" s="147">
        <v>7</v>
      </c>
      <c r="J11" s="147">
        <v>8</v>
      </c>
      <c r="K11" s="147">
        <v>9</v>
      </c>
      <c r="L11" s="147">
        <v>10</v>
      </c>
      <c r="M11" s="147">
        <v>11</v>
      </c>
      <c r="N11" s="147">
        <v>12</v>
      </c>
      <c r="O11" s="147">
        <v>13</v>
      </c>
      <c r="P11" s="147">
        <v>14</v>
      </c>
      <c r="Q11" s="147">
        <v>15</v>
      </c>
      <c r="R11" s="147">
        <v>16</v>
      </c>
      <c r="S11" s="147">
        <v>17</v>
      </c>
      <c r="T11" s="147">
        <v>19</v>
      </c>
      <c r="U11" s="147">
        <v>20</v>
      </c>
      <c r="V11" s="147"/>
    </row>
    <row r="12" spans="1:22" ht="25.5" customHeight="1">
      <c r="A12" s="178"/>
      <c r="B12" s="178" t="s">
        <v>152</v>
      </c>
      <c r="C12" s="148"/>
      <c r="D12" s="148"/>
      <c r="E12" s="148"/>
      <c r="F12" s="148"/>
      <c r="G12" s="145">
        <f>G13+G137+G146+G149+G151+G154+G155+G159+G160</f>
        <v>4060451.3819999998</v>
      </c>
      <c r="H12" s="145">
        <f aca="true" t="shared" si="0" ref="H12:V12">H13+H137+H146+H149+H151+H154+H155+H159+H160</f>
        <v>79323</v>
      </c>
      <c r="I12" s="145">
        <f t="shared" si="0"/>
        <v>708549.382</v>
      </c>
      <c r="J12" s="145">
        <f t="shared" si="0"/>
        <v>3046</v>
      </c>
      <c r="K12" s="145">
        <f t="shared" si="0"/>
        <v>1260543</v>
      </c>
      <c r="L12" s="145">
        <f t="shared" si="0"/>
        <v>0</v>
      </c>
      <c r="M12" s="145">
        <f t="shared" si="0"/>
        <v>0</v>
      </c>
      <c r="N12" s="145">
        <f t="shared" si="0"/>
        <v>0</v>
      </c>
      <c r="O12" s="145">
        <f t="shared" si="0"/>
        <v>1481840.895</v>
      </c>
      <c r="P12" s="145">
        <f t="shared" si="0"/>
        <v>475997.463</v>
      </c>
      <c r="Q12" s="145">
        <f t="shared" si="0"/>
        <v>1002151.392</v>
      </c>
      <c r="R12" s="145">
        <f t="shared" si="0"/>
        <v>0</v>
      </c>
      <c r="S12" s="145">
        <f t="shared" si="0"/>
        <v>510366.96</v>
      </c>
      <c r="T12" s="145">
        <f t="shared" si="0"/>
        <v>80348</v>
      </c>
      <c r="U12" s="145">
        <f t="shared" si="0"/>
        <v>426972.96</v>
      </c>
      <c r="V12" s="145">
        <f t="shared" si="0"/>
        <v>3046</v>
      </c>
    </row>
    <row r="13" spans="1:22" ht="48.75" customHeight="1">
      <c r="A13" s="178" t="s">
        <v>8</v>
      </c>
      <c r="B13" s="180" t="s">
        <v>311</v>
      </c>
      <c r="C13" s="148"/>
      <c r="D13" s="148"/>
      <c r="E13" s="148"/>
      <c r="F13" s="148"/>
      <c r="G13" s="145">
        <f aca="true" t="shared" si="1" ref="G13:V13">SUM(G14:G136)-G42-G43</f>
        <v>4014600.3819999998</v>
      </c>
      <c r="H13" s="145">
        <f t="shared" si="1"/>
        <v>79323</v>
      </c>
      <c r="I13" s="145">
        <f t="shared" si="1"/>
        <v>692715.382</v>
      </c>
      <c r="J13" s="145">
        <f t="shared" si="1"/>
        <v>3046</v>
      </c>
      <c r="K13" s="145">
        <f t="shared" si="1"/>
        <v>1260543</v>
      </c>
      <c r="L13" s="145">
        <f t="shared" si="1"/>
        <v>0</v>
      </c>
      <c r="M13" s="145">
        <f t="shared" si="1"/>
        <v>0</v>
      </c>
      <c r="N13" s="145">
        <f t="shared" si="1"/>
        <v>0</v>
      </c>
      <c r="O13" s="145">
        <f t="shared" si="1"/>
        <v>1481840.895</v>
      </c>
      <c r="P13" s="145">
        <f t="shared" si="1"/>
        <v>475997.463</v>
      </c>
      <c r="Q13" s="145">
        <f t="shared" si="1"/>
        <v>1002151.392</v>
      </c>
      <c r="R13" s="145">
        <f t="shared" si="1"/>
        <v>0</v>
      </c>
      <c r="S13" s="145">
        <f t="shared" si="1"/>
        <v>463132.96</v>
      </c>
      <c r="T13" s="145">
        <f t="shared" si="1"/>
        <v>80348</v>
      </c>
      <c r="U13" s="145">
        <f t="shared" si="1"/>
        <v>379738.96</v>
      </c>
      <c r="V13" s="145">
        <f t="shared" si="1"/>
        <v>3046</v>
      </c>
    </row>
    <row r="14" spans="1:22" ht="45">
      <c r="A14" s="191">
        <v>1</v>
      </c>
      <c r="B14" s="192" t="s">
        <v>353</v>
      </c>
      <c r="C14" s="193" t="s">
        <v>354</v>
      </c>
      <c r="D14" s="193"/>
      <c r="E14" s="194" t="s">
        <v>355</v>
      </c>
      <c r="F14" s="193" t="s">
        <v>375</v>
      </c>
      <c r="G14" s="144">
        <v>537999</v>
      </c>
      <c r="H14" s="144"/>
      <c r="I14" s="144"/>
      <c r="J14" s="144"/>
      <c r="K14" s="144">
        <v>317995</v>
      </c>
      <c r="L14" s="144"/>
      <c r="M14" s="144"/>
      <c r="N14" s="144"/>
      <c r="O14" s="144">
        <f>SUM(P14:R14)</f>
        <v>380785.558</v>
      </c>
      <c r="P14" s="144">
        <v>185000</v>
      </c>
      <c r="Q14" s="144">
        <v>195785.55800000002</v>
      </c>
      <c r="R14" s="144"/>
      <c r="S14" s="144">
        <f>SUM(T14:V14)</f>
        <v>20000</v>
      </c>
      <c r="T14" s="144"/>
      <c r="U14" s="144">
        <v>20000</v>
      </c>
      <c r="V14" s="144"/>
    </row>
    <row r="15" spans="1:22" ht="50.25" customHeight="1">
      <c r="A15" s="191">
        <v>2</v>
      </c>
      <c r="B15" s="192" t="s">
        <v>356</v>
      </c>
      <c r="C15" s="193" t="s">
        <v>297</v>
      </c>
      <c r="D15" s="193"/>
      <c r="E15" s="194" t="s">
        <v>357</v>
      </c>
      <c r="F15" s="193" t="s">
        <v>376</v>
      </c>
      <c r="G15" s="144">
        <v>251756</v>
      </c>
      <c r="H15" s="144"/>
      <c r="I15" s="144"/>
      <c r="J15" s="144"/>
      <c r="K15" s="144">
        <v>194149</v>
      </c>
      <c r="L15" s="144"/>
      <c r="M15" s="144"/>
      <c r="N15" s="144"/>
      <c r="O15" s="144">
        <f aca="true" t="shared" si="2" ref="O15:O68">SUM(P15:R15)</f>
        <v>193739</v>
      </c>
      <c r="P15" s="144">
        <v>110000</v>
      </c>
      <c r="Q15" s="144">
        <v>83739</v>
      </c>
      <c r="R15" s="144"/>
      <c r="S15" s="144">
        <f aca="true" t="shared" si="3" ref="S15:S68">SUM(T15:V15)</f>
        <v>10000</v>
      </c>
      <c r="T15" s="144"/>
      <c r="U15" s="144">
        <v>10000</v>
      </c>
      <c r="V15" s="144"/>
    </row>
    <row r="16" spans="1:22" ht="60">
      <c r="A16" s="191">
        <v>3</v>
      </c>
      <c r="B16" s="192" t="s">
        <v>358</v>
      </c>
      <c r="C16" s="193" t="s">
        <v>354</v>
      </c>
      <c r="D16" s="193"/>
      <c r="E16" s="194" t="s">
        <v>359</v>
      </c>
      <c r="F16" s="193" t="s">
        <v>377</v>
      </c>
      <c r="G16" s="144">
        <v>283852</v>
      </c>
      <c r="H16" s="144"/>
      <c r="I16" s="144"/>
      <c r="J16" s="144"/>
      <c r="K16" s="144">
        <v>146449</v>
      </c>
      <c r="L16" s="144"/>
      <c r="M16" s="144"/>
      <c r="N16" s="144"/>
      <c r="O16" s="144">
        <f t="shared" si="2"/>
        <v>129510</v>
      </c>
      <c r="P16" s="144">
        <v>87952</v>
      </c>
      <c r="Q16" s="144">
        <v>41558</v>
      </c>
      <c r="R16" s="144"/>
      <c r="S16" s="144">
        <f t="shared" si="3"/>
        <v>20000</v>
      </c>
      <c r="T16" s="144"/>
      <c r="U16" s="144">
        <v>20000</v>
      </c>
      <c r="V16" s="144"/>
    </row>
    <row r="17" spans="1:22" ht="111" customHeight="1">
      <c r="A17" s="191">
        <v>4</v>
      </c>
      <c r="B17" s="192" t="s">
        <v>360</v>
      </c>
      <c r="C17" s="193" t="s">
        <v>361</v>
      </c>
      <c r="D17" s="193"/>
      <c r="E17" s="194" t="s">
        <v>362</v>
      </c>
      <c r="F17" s="193" t="s">
        <v>378</v>
      </c>
      <c r="G17" s="144">
        <v>135650</v>
      </c>
      <c r="H17" s="144"/>
      <c r="I17" s="144"/>
      <c r="J17" s="144"/>
      <c r="K17" s="144">
        <v>0</v>
      </c>
      <c r="L17" s="144"/>
      <c r="M17" s="144"/>
      <c r="N17" s="144"/>
      <c r="O17" s="144">
        <f t="shared" si="2"/>
        <v>31367</v>
      </c>
      <c r="P17" s="144">
        <v>11367</v>
      </c>
      <c r="Q17" s="144">
        <v>20000</v>
      </c>
      <c r="R17" s="144"/>
      <c r="S17" s="144">
        <f t="shared" si="3"/>
        <v>43633</v>
      </c>
      <c r="T17" s="144">
        <v>28633</v>
      </c>
      <c r="U17" s="144">
        <v>15000</v>
      </c>
      <c r="V17" s="144"/>
    </row>
    <row r="18" spans="1:22" ht="60.75" customHeight="1">
      <c r="A18" s="191">
        <v>5</v>
      </c>
      <c r="B18" s="192" t="s">
        <v>363</v>
      </c>
      <c r="C18" s="193" t="s">
        <v>361</v>
      </c>
      <c r="D18" s="193"/>
      <c r="E18" s="194" t="s">
        <v>364</v>
      </c>
      <c r="F18" s="193" t="s">
        <v>379</v>
      </c>
      <c r="G18" s="144">
        <v>183206</v>
      </c>
      <c r="H18" s="144"/>
      <c r="I18" s="144"/>
      <c r="J18" s="144"/>
      <c r="K18" s="144">
        <v>30000</v>
      </c>
      <c r="L18" s="144"/>
      <c r="M18" s="144"/>
      <c r="N18" s="144"/>
      <c r="O18" s="144">
        <f t="shared" si="2"/>
        <v>50000</v>
      </c>
      <c r="P18" s="144">
        <v>0</v>
      </c>
      <c r="Q18" s="144">
        <v>50000</v>
      </c>
      <c r="R18" s="144"/>
      <c r="S18" s="144">
        <f t="shared" si="3"/>
        <v>35000</v>
      </c>
      <c r="T18" s="144">
        <v>20000</v>
      </c>
      <c r="U18" s="144">
        <v>15000</v>
      </c>
      <c r="V18" s="144"/>
    </row>
    <row r="19" spans="1:22" ht="68.25" customHeight="1">
      <c r="A19" s="191">
        <v>6</v>
      </c>
      <c r="B19" s="192" t="s">
        <v>365</v>
      </c>
      <c r="C19" s="193" t="s">
        <v>296</v>
      </c>
      <c r="D19" s="193"/>
      <c r="E19" s="194" t="s">
        <v>366</v>
      </c>
      <c r="F19" s="193" t="s">
        <v>380</v>
      </c>
      <c r="G19" s="144">
        <v>13683</v>
      </c>
      <c r="H19" s="144"/>
      <c r="I19" s="144"/>
      <c r="J19" s="144"/>
      <c r="K19" s="144">
        <v>4934</v>
      </c>
      <c r="L19" s="144"/>
      <c r="M19" s="144"/>
      <c r="N19" s="144"/>
      <c r="O19" s="144">
        <f t="shared" si="2"/>
        <v>4890</v>
      </c>
      <c r="P19" s="144">
        <v>0</v>
      </c>
      <c r="Q19" s="144">
        <v>4890</v>
      </c>
      <c r="R19" s="144"/>
      <c r="S19" s="144">
        <f t="shared" si="3"/>
        <v>4000</v>
      </c>
      <c r="T19" s="144"/>
      <c r="U19" s="144">
        <v>4000</v>
      </c>
      <c r="V19" s="144"/>
    </row>
    <row r="20" spans="1:22" ht="45" customHeight="1">
      <c r="A20" s="191">
        <v>7</v>
      </c>
      <c r="B20" s="192" t="s">
        <v>367</v>
      </c>
      <c r="C20" s="193" t="s">
        <v>361</v>
      </c>
      <c r="D20" s="193"/>
      <c r="E20" s="194" t="s">
        <v>368</v>
      </c>
      <c r="F20" s="193" t="s">
        <v>381</v>
      </c>
      <c r="G20" s="144">
        <v>200116</v>
      </c>
      <c r="H20" s="144"/>
      <c r="I20" s="144"/>
      <c r="J20" s="144"/>
      <c r="K20" s="144">
        <v>72332</v>
      </c>
      <c r="L20" s="144"/>
      <c r="M20" s="144"/>
      <c r="N20" s="144"/>
      <c r="O20" s="144">
        <f t="shared" si="2"/>
        <v>113001</v>
      </c>
      <c r="P20" s="144">
        <v>0</v>
      </c>
      <c r="Q20" s="144">
        <v>113001</v>
      </c>
      <c r="R20" s="144"/>
      <c r="S20" s="144">
        <f t="shared" si="3"/>
        <v>4000</v>
      </c>
      <c r="T20" s="144"/>
      <c r="U20" s="144">
        <v>4000</v>
      </c>
      <c r="V20" s="144"/>
    </row>
    <row r="21" spans="1:22" ht="60">
      <c r="A21" s="191">
        <v>8</v>
      </c>
      <c r="B21" s="192" t="s">
        <v>369</v>
      </c>
      <c r="C21" s="193" t="s">
        <v>297</v>
      </c>
      <c r="D21" s="193"/>
      <c r="E21" s="194" t="s">
        <v>368</v>
      </c>
      <c r="F21" s="193" t="s">
        <v>382</v>
      </c>
      <c r="G21" s="144">
        <v>4042</v>
      </c>
      <c r="H21" s="144"/>
      <c r="I21" s="144"/>
      <c r="J21" s="144"/>
      <c r="K21" s="144">
        <v>3467</v>
      </c>
      <c r="L21" s="144"/>
      <c r="M21" s="144"/>
      <c r="N21" s="144"/>
      <c r="O21" s="144">
        <f t="shared" si="2"/>
        <v>3663</v>
      </c>
      <c r="P21" s="144">
        <v>0</v>
      </c>
      <c r="Q21" s="144">
        <v>3663</v>
      </c>
      <c r="R21" s="144"/>
      <c r="S21" s="144">
        <f t="shared" si="3"/>
        <v>379</v>
      </c>
      <c r="T21" s="144"/>
      <c r="U21" s="144">
        <v>379</v>
      </c>
      <c r="V21" s="144"/>
    </row>
    <row r="22" spans="1:22" ht="51" customHeight="1">
      <c r="A22" s="191">
        <v>9</v>
      </c>
      <c r="B22" s="192" t="s">
        <v>370</v>
      </c>
      <c r="C22" s="193" t="s">
        <v>297</v>
      </c>
      <c r="D22" s="193"/>
      <c r="E22" s="194" t="s">
        <v>371</v>
      </c>
      <c r="F22" s="193" t="s">
        <v>383</v>
      </c>
      <c r="G22" s="144">
        <v>6937</v>
      </c>
      <c r="H22" s="144"/>
      <c r="I22" s="144"/>
      <c r="J22" s="144"/>
      <c r="K22" s="144">
        <v>4334</v>
      </c>
      <c r="L22" s="144"/>
      <c r="M22" s="144"/>
      <c r="N22" s="144"/>
      <c r="O22" s="144">
        <f t="shared" si="2"/>
        <v>4834</v>
      </c>
      <c r="P22" s="144">
        <v>0</v>
      </c>
      <c r="Q22" s="144">
        <v>4834</v>
      </c>
      <c r="R22" s="144"/>
      <c r="S22" s="144">
        <f t="shared" si="3"/>
        <v>1000</v>
      </c>
      <c r="T22" s="144"/>
      <c r="U22" s="144">
        <v>1000</v>
      </c>
      <c r="V22" s="144"/>
    </row>
    <row r="23" spans="1:22" ht="51" customHeight="1">
      <c r="A23" s="191">
        <v>10</v>
      </c>
      <c r="B23" s="192" t="s">
        <v>372</v>
      </c>
      <c r="C23" s="193" t="s">
        <v>291</v>
      </c>
      <c r="D23" s="193"/>
      <c r="E23" s="194" t="s">
        <v>359</v>
      </c>
      <c r="F23" s="193" t="s">
        <v>384</v>
      </c>
      <c r="G23" s="144">
        <v>6529</v>
      </c>
      <c r="H23" s="144"/>
      <c r="I23" s="144"/>
      <c r="J23" s="144"/>
      <c r="K23" s="144">
        <v>3242</v>
      </c>
      <c r="L23" s="144"/>
      <c r="M23" s="144"/>
      <c r="N23" s="144"/>
      <c r="O23" s="144">
        <f t="shared" si="2"/>
        <v>3442</v>
      </c>
      <c r="P23" s="144">
        <v>0</v>
      </c>
      <c r="Q23" s="144">
        <v>3442</v>
      </c>
      <c r="R23" s="144"/>
      <c r="S23" s="144">
        <f t="shared" si="3"/>
        <v>1000</v>
      </c>
      <c r="T23" s="144"/>
      <c r="U23" s="144">
        <v>1000</v>
      </c>
      <c r="V23" s="144"/>
    </row>
    <row r="24" spans="1:22" ht="54.75" customHeight="1">
      <c r="A24" s="191">
        <v>11</v>
      </c>
      <c r="B24" s="192" t="s">
        <v>373</v>
      </c>
      <c r="C24" s="193" t="s">
        <v>297</v>
      </c>
      <c r="D24" s="193"/>
      <c r="E24" s="194" t="s">
        <v>364</v>
      </c>
      <c r="F24" s="193" t="s">
        <v>385</v>
      </c>
      <c r="G24" s="144">
        <v>155885</v>
      </c>
      <c r="H24" s="144"/>
      <c r="I24" s="144"/>
      <c r="J24" s="144"/>
      <c r="K24" s="144">
        <v>2500</v>
      </c>
      <c r="L24" s="144"/>
      <c r="M24" s="144"/>
      <c r="N24" s="144"/>
      <c r="O24" s="144">
        <f t="shared" si="2"/>
        <v>10000</v>
      </c>
      <c r="P24" s="144">
        <v>0</v>
      </c>
      <c r="Q24" s="144">
        <v>10000</v>
      </c>
      <c r="R24" s="144"/>
      <c r="S24" s="144">
        <f t="shared" si="3"/>
        <v>10000</v>
      </c>
      <c r="T24" s="144"/>
      <c r="U24" s="144">
        <v>10000</v>
      </c>
      <c r="V24" s="144"/>
    </row>
    <row r="25" spans="1:22" ht="54.75" customHeight="1">
      <c r="A25" s="191">
        <v>12</v>
      </c>
      <c r="B25" s="192" t="s">
        <v>374</v>
      </c>
      <c r="C25" s="193" t="s">
        <v>361</v>
      </c>
      <c r="D25" s="193"/>
      <c r="E25" s="194" t="s">
        <v>362</v>
      </c>
      <c r="F25" s="193" t="s">
        <v>386</v>
      </c>
      <c r="G25" s="144">
        <v>218962</v>
      </c>
      <c r="H25" s="144"/>
      <c r="I25" s="144"/>
      <c r="J25" s="144"/>
      <c r="K25" s="144">
        <v>2350</v>
      </c>
      <c r="L25" s="144"/>
      <c r="M25" s="144"/>
      <c r="N25" s="144"/>
      <c r="O25" s="144">
        <f t="shared" si="2"/>
        <v>20000</v>
      </c>
      <c r="P25" s="144">
        <v>0</v>
      </c>
      <c r="Q25" s="144">
        <v>20000</v>
      </c>
      <c r="R25" s="144"/>
      <c r="S25" s="144">
        <f t="shared" si="3"/>
        <v>10000</v>
      </c>
      <c r="T25" s="144"/>
      <c r="U25" s="144">
        <v>10000</v>
      </c>
      <c r="V25" s="144"/>
    </row>
    <row r="26" spans="1:22" ht="63.75" customHeight="1">
      <c r="A26" s="191">
        <v>13</v>
      </c>
      <c r="B26" s="192" t="s">
        <v>387</v>
      </c>
      <c r="C26" s="193" t="s">
        <v>297</v>
      </c>
      <c r="D26" s="193"/>
      <c r="E26" s="194" t="s">
        <v>388</v>
      </c>
      <c r="F26" s="193" t="s">
        <v>389</v>
      </c>
      <c r="G26" s="144">
        <v>11027</v>
      </c>
      <c r="H26" s="144"/>
      <c r="I26" s="144"/>
      <c r="J26" s="144"/>
      <c r="K26" s="144"/>
      <c r="L26" s="144"/>
      <c r="M26" s="144"/>
      <c r="N26" s="144"/>
      <c r="O26" s="144">
        <f t="shared" si="2"/>
        <v>1441</v>
      </c>
      <c r="P26" s="144">
        <v>441</v>
      </c>
      <c r="Q26" s="144">
        <v>1000</v>
      </c>
      <c r="R26" s="144"/>
      <c r="S26" s="144">
        <f t="shared" si="3"/>
        <v>3059</v>
      </c>
      <c r="T26" s="144">
        <v>2059</v>
      </c>
      <c r="U26" s="144">
        <v>1000</v>
      </c>
      <c r="V26" s="144"/>
    </row>
    <row r="27" spans="1:22" ht="66" customHeight="1">
      <c r="A27" s="191">
        <v>14</v>
      </c>
      <c r="B27" s="192" t="s">
        <v>390</v>
      </c>
      <c r="C27" s="193" t="s">
        <v>299</v>
      </c>
      <c r="D27" s="193"/>
      <c r="E27" s="194" t="s">
        <v>391</v>
      </c>
      <c r="F27" s="193" t="s">
        <v>392</v>
      </c>
      <c r="G27" s="144">
        <v>8427</v>
      </c>
      <c r="H27" s="144"/>
      <c r="I27" s="144"/>
      <c r="J27" s="144"/>
      <c r="K27" s="144"/>
      <c r="L27" s="144"/>
      <c r="M27" s="144"/>
      <c r="N27" s="144"/>
      <c r="O27" s="144">
        <f t="shared" si="2"/>
        <v>1390</v>
      </c>
      <c r="P27" s="144">
        <v>390</v>
      </c>
      <c r="Q27" s="144">
        <v>1000</v>
      </c>
      <c r="R27" s="144"/>
      <c r="S27" s="144">
        <f t="shared" si="3"/>
        <v>3130</v>
      </c>
      <c r="T27" s="144">
        <v>2130</v>
      </c>
      <c r="U27" s="144">
        <v>1000</v>
      </c>
      <c r="V27" s="144"/>
    </row>
    <row r="28" spans="1:22" ht="47.25" customHeight="1">
      <c r="A28" s="191">
        <v>15</v>
      </c>
      <c r="B28" s="192" t="s">
        <v>393</v>
      </c>
      <c r="C28" s="193" t="s">
        <v>286</v>
      </c>
      <c r="D28" s="193"/>
      <c r="E28" s="194" t="s">
        <v>391</v>
      </c>
      <c r="F28" s="193" t="s">
        <v>394</v>
      </c>
      <c r="G28" s="144">
        <v>5527</v>
      </c>
      <c r="H28" s="144"/>
      <c r="I28" s="144"/>
      <c r="J28" s="144"/>
      <c r="K28" s="144"/>
      <c r="L28" s="144"/>
      <c r="M28" s="144"/>
      <c r="N28" s="144"/>
      <c r="O28" s="144">
        <f t="shared" si="2"/>
        <v>1210</v>
      </c>
      <c r="P28" s="144">
        <v>210</v>
      </c>
      <c r="Q28" s="144">
        <v>1000</v>
      </c>
      <c r="R28" s="144"/>
      <c r="S28" s="144">
        <f t="shared" si="3"/>
        <v>2190</v>
      </c>
      <c r="T28" s="144">
        <v>1190</v>
      </c>
      <c r="U28" s="144">
        <v>1000</v>
      </c>
      <c r="V28" s="144"/>
    </row>
    <row r="29" spans="1:22" ht="47.25" customHeight="1">
      <c r="A29" s="191">
        <v>16</v>
      </c>
      <c r="B29" s="192" t="s">
        <v>395</v>
      </c>
      <c r="C29" s="193" t="s">
        <v>297</v>
      </c>
      <c r="D29" s="193"/>
      <c r="E29" s="194" t="s">
        <v>396</v>
      </c>
      <c r="F29" s="193" t="s">
        <v>397</v>
      </c>
      <c r="G29" s="144">
        <v>81551</v>
      </c>
      <c r="H29" s="144"/>
      <c r="I29" s="144"/>
      <c r="J29" s="144"/>
      <c r="K29" s="144">
        <v>64940</v>
      </c>
      <c r="L29" s="144"/>
      <c r="M29" s="144"/>
      <c r="N29" s="144"/>
      <c r="O29" s="144">
        <f t="shared" si="2"/>
        <v>63945</v>
      </c>
      <c r="P29" s="144">
        <v>29600</v>
      </c>
      <c r="Q29" s="144">
        <v>34345</v>
      </c>
      <c r="R29" s="144"/>
      <c r="S29" s="144">
        <f t="shared" si="3"/>
        <v>5000</v>
      </c>
      <c r="T29" s="144"/>
      <c r="U29" s="144">
        <v>5000</v>
      </c>
      <c r="V29" s="144"/>
    </row>
    <row r="30" spans="1:22" ht="63.75" customHeight="1">
      <c r="A30" s="191">
        <v>17</v>
      </c>
      <c r="B30" s="192" t="s">
        <v>398</v>
      </c>
      <c r="C30" s="193" t="s">
        <v>399</v>
      </c>
      <c r="D30" s="193"/>
      <c r="E30" s="194" t="s">
        <v>368</v>
      </c>
      <c r="F30" s="193" t="s">
        <v>400</v>
      </c>
      <c r="G30" s="144">
        <v>21837</v>
      </c>
      <c r="H30" s="144"/>
      <c r="I30" s="144"/>
      <c r="J30" s="144"/>
      <c r="K30" s="144">
        <v>6512</v>
      </c>
      <c r="L30" s="144"/>
      <c r="M30" s="144"/>
      <c r="N30" s="144"/>
      <c r="O30" s="144">
        <f t="shared" si="2"/>
        <v>8500.463</v>
      </c>
      <c r="P30" s="144">
        <v>2000.463</v>
      </c>
      <c r="Q30" s="144">
        <v>6500</v>
      </c>
      <c r="R30" s="144"/>
      <c r="S30" s="144">
        <f t="shared" si="3"/>
        <v>5000</v>
      </c>
      <c r="T30" s="144"/>
      <c r="U30" s="144">
        <v>5000</v>
      </c>
      <c r="V30" s="144"/>
    </row>
    <row r="31" spans="1:22" ht="60">
      <c r="A31" s="191">
        <v>18</v>
      </c>
      <c r="B31" s="192" t="s">
        <v>401</v>
      </c>
      <c r="C31" s="193" t="s">
        <v>288</v>
      </c>
      <c r="D31" s="193"/>
      <c r="E31" s="194" t="s">
        <v>391</v>
      </c>
      <c r="F31" s="193" t="s">
        <v>402</v>
      </c>
      <c r="G31" s="144">
        <v>39583</v>
      </c>
      <c r="H31" s="144"/>
      <c r="I31" s="144"/>
      <c r="J31" s="144"/>
      <c r="K31" s="144"/>
      <c r="L31" s="144"/>
      <c r="M31" s="144"/>
      <c r="N31" s="144"/>
      <c r="O31" s="144">
        <f t="shared" si="2"/>
        <v>10000</v>
      </c>
      <c r="P31" s="144">
        <v>0</v>
      </c>
      <c r="Q31" s="144">
        <v>10000</v>
      </c>
      <c r="R31" s="144"/>
      <c r="S31" s="144">
        <f t="shared" si="3"/>
        <v>10990</v>
      </c>
      <c r="T31" s="144">
        <v>6990</v>
      </c>
      <c r="U31" s="144">
        <v>4000</v>
      </c>
      <c r="V31" s="144"/>
    </row>
    <row r="32" spans="1:22" ht="47.25" customHeight="1">
      <c r="A32" s="191">
        <v>19</v>
      </c>
      <c r="B32" s="192" t="s">
        <v>403</v>
      </c>
      <c r="C32" s="193" t="s">
        <v>297</v>
      </c>
      <c r="D32" s="193"/>
      <c r="E32" s="194" t="s">
        <v>388</v>
      </c>
      <c r="F32" s="193" t="s">
        <v>404</v>
      </c>
      <c r="G32" s="144">
        <v>1135</v>
      </c>
      <c r="H32" s="144"/>
      <c r="I32" s="144"/>
      <c r="J32" s="144"/>
      <c r="K32" s="144"/>
      <c r="L32" s="144"/>
      <c r="M32" s="144"/>
      <c r="N32" s="144"/>
      <c r="O32" s="144">
        <f t="shared" si="2"/>
        <v>500</v>
      </c>
      <c r="P32" s="144">
        <v>0</v>
      </c>
      <c r="Q32" s="144">
        <v>500</v>
      </c>
      <c r="R32" s="144"/>
      <c r="S32" s="144">
        <f t="shared" si="3"/>
        <v>635</v>
      </c>
      <c r="T32" s="144"/>
      <c r="U32" s="144">
        <v>635</v>
      </c>
      <c r="V32" s="144"/>
    </row>
    <row r="33" spans="1:22" ht="51" customHeight="1">
      <c r="A33" s="191">
        <v>20</v>
      </c>
      <c r="B33" s="192" t="s">
        <v>405</v>
      </c>
      <c r="C33" s="193" t="s">
        <v>361</v>
      </c>
      <c r="D33" s="193"/>
      <c r="E33" s="194" t="s">
        <v>388</v>
      </c>
      <c r="F33" s="193" t="s">
        <v>406</v>
      </c>
      <c r="G33" s="144">
        <v>1493</v>
      </c>
      <c r="H33" s="144"/>
      <c r="I33" s="144"/>
      <c r="J33" s="144"/>
      <c r="K33" s="144"/>
      <c r="L33" s="144"/>
      <c r="M33" s="144"/>
      <c r="N33" s="144"/>
      <c r="O33" s="144">
        <f t="shared" si="2"/>
        <v>500</v>
      </c>
      <c r="P33" s="144">
        <v>0</v>
      </c>
      <c r="Q33" s="144">
        <v>500</v>
      </c>
      <c r="R33" s="144"/>
      <c r="S33" s="144">
        <f t="shared" si="3"/>
        <v>922</v>
      </c>
      <c r="T33" s="144"/>
      <c r="U33" s="144">
        <v>922</v>
      </c>
      <c r="V33" s="144"/>
    </row>
    <row r="34" spans="1:22" ht="47.25" customHeight="1">
      <c r="A34" s="191">
        <v>21</v>
      </c>
      <c r="B34" s="192" t="s">
        <v>407</v>
      </c>
      <c r="C34" s="193" t="s">
        <v>361</v>
      </c>
      <c r="D34" s="193"/>
      <c r="E34" s="194" t="s">
        <v>408</v>
      </c>
      <c r="F34" s="193" t="s">
        <v>409</v>
      </c>
      <c r="G34" s="144">
        <v>2802</v>
      </c>
      <c r="H34" s="144"/>
      <c r="I34" s="144"/>
      <c r="J34" s="144"/>
      <c r="K34" s="144"/>
      <c r="L34" s="144"/>
      <c r="M34" s="144"/>
      <c r="N34" s="144"/>
      <c r="O34" s="144">
        <f t="shared" si="2"/>
        <v>500</v>
      </c>
      <c r="P34" s="144">
        <v>0</v>
      </c>
      <c r="Q34" s="144">
        <v>500</v>
      </c>
      <c r="R34" s="144"/>
      <c r="S34" s="144">
        <f t="shared" si="3"/>
        <v>1000</v>
      </c>
      <c r="T34" s="144"/>
      <c r="U34" s="144">
        <v>1000</v>
      </c>
      <c r="V34" s="144"/>
    </row>
    <row r="35" spans="1:22" ht="47.25" customHeight="1">
      <c r="A35" s="191">
        <v>22</v>
      </c>
      <c r="B35" s="192" t="s">
        <v>410</v>
      </c>
      <c r="C35" s="193" t="s">
        <v>287</v>
      </c>
      <c r="D35" s="193"/>
      <c r="E35" s="194">
        <v>2023</v>
      </c>
      <c r="F35" s="193" t="s">
        <v>411</v>
      </c>
      <c r="G35" s="144">
        <v>993</v>
      </c>
      <c r="H35" s="144"/>
      <c r="I35" s="144"/>
      <c r="J35" s="144"/>
      <c r="K35" s="144"/>
      <c r="L35" s="144"/>
      <c r="M35" s="144"/>
      <c r="N35" s="144"/>
      <c r="O35" s="144">
        <f t="shared" si="2"/>
        <v>300</v>
      </c>
      <c r="P35" s="144">
        <v>0</v>
      </c>
      <c r="Q35" s="144">
        <v>300</v>
      </c>
      <c r="R35" s="144"/>
      <c r="S35" s="144">
        <f t="shared" si="3"/>
        <v>372</v>
      </c>
      <c r="T35" s="144"/>
      <c r="U35" s="144">
        <v>372</v>
      </c>
      <c r="V35" s="144"/>
    </row>
    <row r="36" spans="1:22" ht="47.25" customHeight="1">
      <c r="A36" s="191">
        <v>23</v>
      </c>
      <c r="B36" s="192" t="s">
        <v>412</v>
      </c>
      <c r="C36" s="193" t="s">
        <v>413</v>
      </c>
      <c r="D36" s="193"/>
      <c r="E36" s="194" t="s">
        <v>368</v>
      </c>
      <c r="F36" s="193" t="s">
        <v>414</v>
      </c>
      <c r="G36" s="144">
        <v>14673</v>
      </c>
      <c r="H36" s="144"/>
      <c r="I36" s="144"/>
      <c r="J36" s="144"/>
      <c r="K36" s="144">
        <v>2115</v>
      </c>
      <c r="L36" s="144"/>
      <c r="M36" s="144"/>
      <c r="N36" s="144"/>
      <c r="O36" s="144">
        <f t="shared" si="2"/>
        <v>5682</v>
      </c>
      <c r="P36" s="144">
        <v>3182</v>
      </c>
      <c r="Q36" s="144">
        <v>2500</v>
      </c>
      <c r="R36" s="144"/>
      <c r="S36" s="144">
        <f t="shared" si="3"/>
        <v>4223</v>
      </c>
      <c r="T36" s="144">
        <v>1223</v>
      </c>
      <c r="U36" s="144">
        <v>3000</v>
      </c>
      <c r="V36" s="144"/>
    </row>
    <row r="37" spans="1:22" ht="47.25" customHeight="1">
      <c r="A37" s="191">
        <v>24</v>
      </c>
      <c r="B37" s="192" t="s">
        <v>415</v>
      </c>
      <c r="C37" s="193" t="s">
        <v>287</v>
      </c>
      <c r="D37" s="193"/>
      <c r="E37" s="194" t="s">
        <v>416</v>
      </c>
      <c r="F37" s="193" t="s">
        <v>417</v>
      </c>
      <c r="G37" s="144">
        <v>44240</v>
      </c>
      <c r="H37" s="144"/>
      <c r="I37" s="144"/>
      <c r="J37" s="144"/>
      <c r="K37" s="144">
        <v>22206</v>
      </c>
      <c r="L37" s="144"/>
      <c r="M37" s="144"/>
      <c r="N37" s="144"/>
      <c r="O37" s="144">
        <f t="shared" si="2"/>
        <v>29406</v>
      </c>
      <c r="P37" s="144">
        <v>16391</v>
      </c>
      <c r="Q37" s="144">
        <v>13015</v>
      </c>
      <c r="R37" s="144"/>
      <c r="S37" s="144">
        <f t="shared" si="3"/>
        <v>5000</v>
      </c>
      <c r="T37" s="144"/>
      <c r="U37" s="144">
        <v>5000</v>
      </c>
      <c r="V37" s="144"/>
    </row>
    <row r="38" spans="1:22" ht="60">
      <c r="A38" s="191">
        <v>25</v>
      </c>
      <c r="B38" s="192" t="s">
        <v>418</v>
      </c>
      <c r="C38" s="193" t="s">
        <v>283</v>
      </c>
      <c r="D38" s="193"/>
      <c r="E38" s="194" t="s">
        <v>419</v>
      </c>
      <c r="F38" s="193" t="s">
        <v>420</v>
      </c>
      <c r="G38" s="144">
        <v>14985</v>
      </c>
      <c r="H38" s="144"/>
      <c r="I38" s="144"/>
      <c r="J38" s="144"/>
      <c r="K38" s="144">
        <v>8167</v>
      </c>
      <c r="L38" s="144"/>
      <c r="M38" s="144"/>
      <c r="N38" s="144"/>
      <c r="O38" s="144">
        <f t="shared" si="2"/>
        <v>7100</v>
      </c>
      <c r="P38" s="144">
        <v>3400</v>
      </c>
      <c r="Q38" s="144">
        <v>3700</v>
      </c>
      <c r="R38" s="144"/>
      <c r="S38" s="144">
        <f t="shared" si="3"/>
        <v>2000</v>
      </c>
      <c r="T38" s="144"/>
      <c r="U38" s="144">
        <v>2000</v>
      </c>
      <c r="V38" s="144"/>
    </row>
    <row r="39" spans="1:22" ht="47.25" customHeight="1">
      <c r="A39" s="191">
        <v>26</v>
      </c>
      <c r="B39" s="192" t="s">
        <v>421</v>
      </c>
      <c r="C39" s="193" t="s">
        <v>295</v>
      </c>
      <c r="D39" s="193"/>
      <c r="E39" s="194" t="s">
        <v>422</v>
      </c>
      <c r="F39" s="193" t="s">
        <v>423</v>
      </c>
      <c r="G39" s="144">
        <v>14972</v>
      </c>
      <c r="H39" s="144"/>
      <c r="I39" s="144"/>
      <c r="J39" s="144"/>
      <c r="K39" s="144">
        <v>2076</v>
      </c>
      <c r="L39" s="144"/>
      <c r="M39" s="144"/>
      <c r="N39" s="144"/>
      <c r="O39" s="144">
        <f t="shared" si="2"/>
        <v>5920</v>
      </c>
      <c r="P39" s="144">
        <v>4956</v>
      </c>
      <c r="Q39" s="144">
        <v>964</v>
      </c>
      <c r="R39" s="144"/>
      <c r="S39" s="144">
        <f t="shared" si="3"/>
        <v>4000</v>
      </c>
      <c r="T39" s="144"/>
      <c r="U39" s="144">
        <v>4000</v>
      </c>
      <c r="V39" s="144"/>
    </row>
    <row r="40" spans="1:22" ht="47.25" customHeight="1">
      <c r="A40" s="191">
        <v>27</v>
      </c>
      <c r="B40" s="192" t="s">
        <v>424</v>
      </c>
      <c r="C40" s="193" t="s">
        <v>425</v>
      </c>
      <c r="D40" s="193"/>
      <c r="E40" s="194" t="s">
        <v>426</v>
      </c>
      <c r="F40" s="193" t="s">
        <v>427</v>
      </c>
      <c r="G40" s="144">
        <v>31358</v>
      </c>
      <c r="H40" s="144"/>
      <c r="I40" s="144"/>
      <c r="J40" s="144"/>
      <c r="K40" s="144">
        <v>24804</v>
      </c>
      <c r="L40" s="144"/>
      <c r="M40" s="144"/>
      <c r="N40" s="144"/>
      <c r="O40" s="144">
        <f t="shared" si="2"/>
        <v>8027</v>
      </c>
      <c r="P40" s="144">
        <v>6075</v>
      </c>
      <c r="Q40" s="144">
        <v>1952</v>
      </c>
      <c r="R40" s="144"/>
      <c r="S40" s="144">
        <f t="shared" si="3"/>
        <v>3000</v>
      </c>
      <c r="T40" s="144"/>
      <c r="U40" s="144">
        <v>3000</v>
      </c>
      <c r="V40" s="144"/>
    </row>
    <row r="41" spans="1:22" ht="63.75" customHeight="1">
      <c r="A41" s="191">
        <v>28</v>
      </c>
      <c r="B41" s="192" t="s">
        <v>428</v>
      </c>
      <c r="C41" s="193" t="s">
        <v>429</v>
      </c>
      <c r="D41" s="193"/>
      <c r="E41" s="194" t="s">
        <v>430</v>
      </c>
      <c r="F41" s="193" t="s">
        <v>431</v>
      </c>
      <c r="G41" s="144">
        <v>144000</v>
      </c>
      <c r="H41" s="144"/>
      <c r="I41" s="144"/>
      <c r="J41" s="144"/>
      <c r="K41" s="144">
        <v>17796</v>
      </c>
      <c r="L41" s="144"/>
      <c r="M41" s="144"/>
      <c r="N41" s="144"/>
      <c r="O41" s="144">
        <f t="shared" si="2"/>
        <v>17740</v>
      </c>
      <c r="P41" s="144">
        <v>15033</v>
      </c>
      <c r="Q41" s="144">
        <v>2707</v>
      </c>
      <c r="R41" s="144"/>
      <c r="S41" s="144">
        <f t="shared" si="3"/>
        <v>15056</v>
      </c>
      <c r="T41" s="144"/>
      <c r="U41" s="144">
        <v>15056</v>
      </c>
      <c r="V41" s="144"/>
    </row>
    <row r="42" spans="1:22" s="200" customFormat="1" ht="47.25" customHeight="1">
      <c r="A42" s="195" t="s">
        <v>250</v>
      </c>
      <c r="B42" s="196" t="s">
        <v>432</v>
      </c>
      <c r="C42" s="197" t="s">
        <v>299</v>
      </c>
      <c r="D42" s="197"/>
      <c r="E42" s="198" t="s">
        <v>433</v>
      </c>
      <c r="F42" s="197" t="s">
        <v>434</v>
      </c>
      <c r="G42" s="199">
        <v>45526</v>
      </c>
      <c r="H42" s="199"/>
      <c r="I42" s="199"/>
      <c r="J42" s="199"/>
      <c r="K42" s="199">
        <v>17796</v>
      </c>
      <c r="L42" s="199"/>
      <c r="M42" s="199"/>
      <c r="N42" s="199"/>
      <c r="O42" s="199">
        <f t="shared" si="2"/>
        <v>17740</v>
      </c>
      <c r="P42" s="199">
        <v>15033</v>
      </c>
      <c r="Q42" s="199">
        <v>2707</v>
      </c>
      <c r="R42" s="199"/>
      <c r="S42" s="199">
        <f t="shared" si="3"/>
        <v>56</v>
      </c>
      <c r="T42" s="199"/>
      <c r="U42" s="199">
        <v>56</v>
      </c>
      <c r="V42" s="199"/>
    </row>
    <row r="43" spans="1:22" s="200" customFormat="1" ht="47.25" customHeight="1">
      <c r="A43" s="195" t="s">
        <v>250</v>
      </c>
      <c r="B43" s="196" t="s">
        <v>435</v>
      </c>
      <c r="C43" s="197" t="s">
        <v>354</v>
      </c>
      <c r="D43" s="197"/>
      <c r="E43" s="198">
        <v>2024</v>
      </c>
      <c r="F43" s="197"/>
      <c r="G43" s="199">
        <v>48000</v>
      </c>
      <c r="H43" s="199"/>
      <c r="I43" s="199"/>
      <c r="J43" s="199"/>
      <c r="K43" s="199"/>
      <c r="L43" s="199"/>
      <c r="M43" s="199"/>
      <c r="N43" s="199"/>
      <c r="O43" s="199">
        <f t="shared" si="2"/>
        <v>0</v>
      </c>
      <c r="P43" s="199">
        <v>0</v>
      </c>
      <c r="Q43" s="199">
        <v>0</v>
      </c>
      <c r="R43" s="199"/>
      <c r="S43" s="199">
        <f t="shared" si="3"/>
        <v>15000</v>
      </c>
      <c r="T43" s="199"/>
      <c r="U43" s="199">
        <v>15000</v>
      </c>
      <c r="V43" s="199"/>
    </row>
    <row r="44" spans="1:22" ht="47.25" customHeight="1">
      <c r="A44" s="191">
        <v>29</v>
      </c>
      <c r="B44" s="192" t="s">
        <v>436</v>
      </c>
      <c r="C44" s="193" t="s">
        <v>287</v>
      </c>
      <c r="D44" s="193"/>
      <c r="E44" s="194" t="s">
        <v>388</v>
      </c>
      <c r="F44" s="193" t="s">
        <v>437</v>
      </c>
      <c r="G44" s="144">
        <v>4500</v>
      </c>
      <c r="H44" s="144"/>
      <c r="I44" s="144"/>
      <c r="J44" s="144"/>
      <c r="K44" s="144"/>
      <c r="L44" s="144"/>
      <c r="M44" s="144"/>
      <c r="N44" s="144"/>
      <c r="O44" s="144">
        <f t="shared" si="2"/>
        <v>1000</v>
      </c>
      <c r="P44" s="144">
        <v>0</v>
      </c>
      <c r="Q44" s="144">
        <v>1000</v>
      </c>
      <c r="R44" s="144"/>
      <c r="S44" s="144">
        <f t="shared" si="3"/>
        <v>1000</v>
      </c>
      <c r="T44" s="144"/>
      <c r="U44" s="144">
        <v>1000</v>
      </c>
      <c r="V44" s="144"/>
    </row>
    <row r="45" spans="1:22" ht="47.25" customHeight="1">
      <c r="A45" s="191">
        <v>30</v>
      </c>
      <c r="B45" s="192" t="s">
        <v>438</v>
      </c>
      <c r="C45" s="193" t="s">
        <v>297</v>
      </c>
      <c r="D45" s="193"/>
      <c r="E45" s="194" t="s">
        <v>439</v>
      </c>
      <c r="F45" s="193" t="s">
        <v>440</v>
      </c>
      <c r="G45" s="144">
        <v>171595</v>
      </c>
      <c r="H45" s="144"/>
      <c r="I45" s="144"/>
      <c r="J45" s="144"/>
      <c r="K45" s="144">
        <v>78384</v>
      </c>
      <c r="L45" s="144"/>
      <c r="M45" s="144"/>
      <c r="N45" s="144"/>
      <c r="O45" s="144">
        <f t="shared" si="2"/>
        <v>121401</v>
      </c>
      <c r="P45" s="144">
        <v>0</v>
      </c>
      <c r="Q45" s="144">
        <v>121401</v>
      </c>
      <c r="R45" s="144"/>
      <c r="S45" s="144">
        <f t="shared" si="3"/>
        <v>15000</v>
      </c>
      <c r="T45" s="144"/>
      <c r="U45" s="144">
        <v>15000</v>
      </c>
      <c r="V45" s="144"/>
    </row>
    <row r="46" spans="1:22" ht="47.25" customHeight="1">
      <c r="A46" s="191">
        <v>31</v>
      </c>
      <c r="B46" s="192" t="s">
        <v>441</v>
      </c>
      <c r="C46" s="193" t="s">
        <v>297</v>
      </c>
      <c r="D46" s="193"/>
      <c r="E46" s="194" t="s">
        <v>396</v>
      </c>
      <c r="F46" s="193" t="s">
        <v>442</v>
      </c>
      <c r="G46" s="144">
        <v>155803</v>
      </c>
      <c r="H46" s="144"/>
      <c r="I46" s="144"/>
      <c r="J46" s="144"/>
      <c r="K46" s="144">
        <v>78207</v>
      </c>
      <c r="L46" s="144"/>
      <c r="M46" s="144"/>
      <c r="N46" s="144"/>
      <c r="O46" s="144">
        <f t="shared" si="2"/>
        <v>141543</v>
      </c>
      <c r="P46" s="144">
        <v>0</v>
      </c>
      <c r="Q46" s="144">
        <v>141543</v>
      </c>
      <c r="R46" s="144"/>
      <c r="S46" s="144">
        <f t="shared" si="3"/>
        <v>5000</v>
      </c>
      <c r="T46" s="144"/>
      <c r="U46" s="144">
        <v>5000</v>
      </c>
      <c r="V46" s="144"/>
    </row>
    <row r="47" spans="1:22" ht="47.25" customHeight="1">
      <c r="A47" s="191">
        <v>32</v>
      </c>
      <c r="B47" s="192" t="s">
        <v>443</v>
      </c>
      <c r="C47" s="193" t="s">
        <v>287</v>
      </c>
      <c r="D47" s="193"/>
      <c r="E47" s="194" t="s">
        <v>366</v>
      </c>
      <c r="F47" s="193" t="s">
        <v>444</v>
      </c>
      <c r="G47" s="144">
        <v>47314</v>
      </c>
      <c r="H47" s="144"/>
      <c r="I47" s="144"/>
      <c r="J47" s="144"/>
      <c r="K47" s="144">
        <v>7538</v>
      </c>
      <c r="L47" s="144"/>
      <c r="M47" s="144"/>
      <c r="N47" s="144"/>
      <c r="O47" s="144">
        <f t="shared" si="2"/>
        <v>8607</v>
      </c>
      <c r="P47" s="144">
        <v>0</v>
      </c>
      <c r="Q47" s="144">
        <v>8607</v>
      </c>
      <c r="R47" s="144"/>
      <c r="S47" s="144">
        <f t="shared" si="3"/>
        <v>500</v>
      </c>
      <c r="T47" s="144"/>
      <c r="U47" s="144">
        <v>500</v>
      </c>
      <c r="V47" s="144"/>
    </row>
    <row r="48" spans="1:22" ht="47.25" customHeight="1">
      <c r="A48" s="191">
        <v>33</v>
      </c>
      <c r="B48" s="192" t="s">
        <v>445</v>
      </c>
      <c r="C48" s="193" t="s">
        <v>297</v>
      </c>
      <c r="D48" s="193"/>
      <c r="E48" s="194" t="s">
        <v>388</v>
      </c>
      <c r="F48" s="193" t="s">
        <v>446</v>
      </c>
      <c r="G48" s="144">
        <v>45550</v>
      </c>
      <c r="H48" s="144"/>
      <c r="I48" s="144"/>
      <c r="J48" s="144"/>
      <c r="K48" s="144">
        <v>866</v>
      </c>
      <c r="L48" s="144"/>
      <c r="M48" s="144"/>
      <c r="N48" s="144"/>
      <c r="O48" s="144">
        <f t="shared" si="2"/>
        <v>1724.448</v>
      </c>
      <c r="P48" s="144">
        <v>0</v>
      </c>
      <c r="Q48" s="144">
        <v>1724.448</v>
      </c>
      <c r="R48" s="144"/>
      <c r="S48" s="144">
        <f t="shared" si="3"/>
        <v>2000</v>
      </c>
      <c r="T48" s="144"/>
      <c r="U48" s="144">
        <v>2000</v>
      </c>
      <c r="V48" s="144"/>
    </row>
    <row r="49" spans="1:22" ht="47.25" customHeight="1">
      <c r="A49" s="191">
        <v>34</v>
      </c>
      <c r="B49" s="192" t="s">
        <v>447</v>
      </c>
      <c r="C49" s="193" t="s">
        <v>297</v>
      </c>
      <c r="D49" s="193"/>
      <c r="E49" s="194" t="s">
        <v>448</v>
      </c>
      <c r="F49" s="193" t="s">
        <v>449</v>
      </c>
      <c r="G49" s="144">
        <v>8498</v>
      </c>
      <c r="H49" s="144"/>
      <c r="I49" s="144"/>
      <c r="J49" s="144"/>
      <c r="K49" s="144">
        <v>3409</v>
      </c>
      <c r="L49" s="144"/>
      <c r="M49" s="144"/>
      <c r="N49" s="144"/>
      <c r="O49" s="144">
        <f t="shared" si="2"/>
        <v>5409</v>
      </c>
      <c r="P49" s="144">
        <v>0</v>
      </c>
      <c r="Q49" s="144">
        <v>5409</v>
      </c>
      <c r="R49" s="144"/>
      <c r="S49" s="144">
        <f t="shared" si="3"/>
        <v>1000</v>
      </c>
      <c r="T49" s="144"/>
      <c r="U49" s="144">
        <v>1000</v>
      </c>
      <c r="V49" s="144"/>
    </row>
    <row r="50" spans="1:22" ht="47.25" customHeight="1">
      <c r="A50" s="191">
        <v>35</v>
      </c>
      <c r="B50" s="192" t="s">
        <v>450</v>
      </c>
      <c r="C50" s="193" t="s">
        <v>451</v>
      </c>
      <c r="D50" s="193"/>
      <c r="E50" s="194">
        <v>2023</v>
      </c>
      <c r="F50" s="193" t="s">
        <v>452</v>
      </c>
      <c r="G50" s="144">
        <v>3232</v>
      </c>
      <c r="H50" s="144"/>
      <c r="I50" s="144"/>
      <c r="J50" s="144"/>
      <c r="K50" s="144">
        <v>1213</v>
      </c>
      <c r="L50" s="144"/>
      <c r="M50" s="144"/>
      <c r="N50" s="144"/>
      <c r="O50" s="144">
        <f t="shared" si="2"/>
        <v>1816.386</v>
      </c>
      <c r="P50" s="144">
        <v>0</v>
      </c>
      <c r="Q50" s="144">
        <v>1816.386</v>
      </c>
      <c r="R50" s="144"/>
      <c r="S50" s="144">
        <f t="shared" si="3"/>
        <v>500</v>
      </c>
      <c r="T50" s="144"/>
      <c r="U50" s="144">
        <v>500</v>
      </c>
      <c r="V50" s="144"/>
    </row>
    <row r="51" spans="1:22" ht="47.25" customHeight="1">
      <c r="A51" s="191">
        <v>36</v>
      </c>
      <c r="B51" s="192" t="s">
        <v>453</v>
      </c>
      <c r="C51" s="193" t="s">
        <v>294</v>
      </c>
      <c r="D51" s="193"/>
      <c r="E51" s="194" t="s">
        <v>422</v>
      </c>
      <c r="F51" s="193" t="s">
        <v>454</v>
      </c>
      <c r="G51" s="144">
        <v>14176</v>
      </c>
      <c r="H51" s="144"/>
      <c r="I51" s="144"/>
      <c r="J51" s="144"/>
      <c r="K51" s="144">
        <v>1493</v>
      </c>
      <c r="L51" s="144"/>
      <c r="M51" s="144"/>
      <c r="N51" s="144"/>
      <c r="O51" s="144">
        <f t="shared" si="2"/>
        <v>3993</v>
      </c>
      <c r="P51" s="144">
        <v>0</v>
      </c>
      <c r="Q51" s="144">
        <v>3993</v>
      </c>
      <c r="R51" s="144"/>
      <c r="S51" s="144">
        <f t="shared" si="3"/>
        <v>2000</v>
      </c>
      <c r="T51" s="144"/>
      <c r="U51" s="144">
        <v>2000</v>
      </c>
      <c r="V51" s="144"/>
    </row>
    <row r="52" spans="1:22" ht="47.25" customHeight="1">
      <c r="A52" s="191">
        <v>37</v>
      </c>
      <c r="B52" s="192" t="s">
        <v>455</v>
      </c>
      <c r="C52" s="193" t="s">
        <v>286</v>
      </c>
      <c r="D52" s="193"/>
      <c r="E52" s="194" t="s">
        <v>448</v>
      </c>
      <c r="F52" s="193" t="s">
        <v>456</v>
      </c>
      <c r="G52" s="144">
        <v>9550</v>
      </c>
      <c r="H52" s="144"/>
      <c r="I52" s="144"/>
      <c r="J52" s="144"/>
      <c r="K52" s="144">
        <v>4310</v>
      </c>
      <c r="L52" s="144"/>
      <c r="M52" s="144"/>
      <c r="N52" s="144"/>
      <c r="O52" s="144">
        <f t="shared" si="2"/>
        <v>1000</v>
      </c>
      <c r="P52" s="144">
        <v>0</v>
      </c>
      <c r="Q52" s="144">
        <v>1000</v>
      </c>
      <c r="R52" s="144"/>
      <c r="S52" s="144">
        <f t="shared" si="3"/>
        <v>2000</v>
      </c>
      <c r="T52" s="144"/>
      <c r="U52" s="144">
        <v>2000</v>
      </c>
      <c r="V52" s="144"/>
    </row>
    <row r="53" spans="1:22" ht="47.25" customHeight="1">
      <c r="A53" s="191">
        <v>38</v>
      </c>
      <c r="B53" s="192" t="s">
        <v>457</v>
      </c>
      <c r="C53" s="193" t="s">
        <v>287</v>
      </c>
      <c r="D53" s="193"/>
      <c r="E53" s="194" t="s">
        <v>448</v>
      </c>
      <c r="F53" s="193" t="s">
        <v>458</v>
      </c>
      <c r="G53" s="144">
        <v>112043</v>
      </c>
      <c r="H53" s="144"/>
      <c r="I53" s="144"/>
      <c r="J53" s="144"/>
      <c r="K53" s="144">
        <v>57385</v>
      </c>
      <c r="L53" s="144"/>
      <c r="M53" s="144"/>
      <c r="N53" s="144"/>
      <c r="O53" s="144">
        <f t="shared" si="2"/>
        <v>15000</v>
      </c>
      <c r="P53" s="144">
        <v>0</v>
      </c>
      <c r="Q53" s="144">
        <v>15000</v>
      </c>
      <c r="R53" s="144"/>
      <c r="S53" s="144">
        <f t="shared" si="3"/>
        <v>20000</v>
      </c>
      <c r="T53" s="144"/>
      <c r="U53" s="144">
        <v>20000</v>
      </c>
      <c r="V53" s="144"/>
    </row>
    <row r="54" spans="1:22" ht="47.25" customHeight="1">
      <c r="A54" s="191">
        <v>39</v>
      </c>
      <c r="B54" s="192" t="s">
        <v>459</v>
      </c>
      <c r="C54" s="193" t="s">
        <v>284</v>
      </c>
      <c r="D54" s="193"/>
      <c r="E54" s="194" t="s">
        <v>448</v>
      </c>
      <c r="F54" s="193" t="s">
        <v>460</v>
      </c>
      <c r="G54" s="144">
        <v>45602</v>
      </c>
      <c r="H54" s="144"/>
      <c r="I54" s="144"/>
      <c r="J54" s="144"/>
      <c r="K54" s="144">
        <v>6350</v>
      </c>
      <c r="L54" s="144"/>
      <c r="M54" s="144"/>
      <c r="N54" s="144"/>
      <c r="O54" s="144">
        <f t="shared" si="2"/>
        <v>7315</v>
      </c>
      <c r="P54" s="144">
        <v>0</v>
      </c>
      <c r="Q54" s="144">
        <v>7315</v>
      </c>
      <c r="R54" s="144"/>
      <c r="S54" s="144">
        <f t="shared" si="3"/>
        <v>8000</v>
      </c>
      <c r="T54" s="144"/>
      <c r="U54" s="144">
        <v>8000</v>
      </c>
      <c r="V54" s="144"/>
    </row>
    <row r="55" spans="1:22" ht="47.25" customHeight="1">
      <c r="A55" s="191">
        <v>40</v>
      </c>
      <c r="B55" s="192" t="s">
        <v>461</v>
      </c>
      <c r="C55" s="193" t="s">
        <v>286</v>
      </c>
      <c r="D55" s="193"/>
      <c r="E55" s="194" t="s">
        <v>422</v>
      </c>
      <c r="F55" s="193" t="s">
        <v>462</v>
      </c>
      <c r="G55" s="144">
        <v>8269</v>
      </c>
      <c r="H55" s="144"/>
      <c r="I55" s="144"/>
      <c r="J55" s="144"/>
      <c r="K55" s="144">
        <v>163</v>
      </c>
      <c r="L55" s="144"/>
      <c r="M55" s="144"/>
      <c r="N55" s="144"/>
      <c r="O55" s="144">
        <f t="shared" si="2"/>
        <v>3000</v>
      </c>
      <c r="P55" s="144">
        <v>0</v>
      </c>
      <c r="Q55" s="144">
        <v>3000</v>
      </c>
      <c r="R55" s="144"/>
      <c r="S55" s="144">
        <f t="shared" si="3"/>
        <v>4000</v>
      </c>
      <c r="T55" s="144"/>
      <c r="U55" s="144">
        <v>4000</v>
      </c>
      <c r="V55" s="144"/>
    </row>
    <row r="56" spans="1:22" ht="47.25" customHeight="1">
      <c r="A56" s="191">
        <v>41</v>
      </c>
      <c r="B56" s="192" t="s">
        <v>463</v>
      </c>
      <c r="C56" s="193" t="s">
        <v>288</v>
      </c>
      <c r="D56" s="193"/>
      <c r="E56" s="194" t="s">
        <v>448</v>
      </c>
      <c r="F56" s="193" t="s">
        <v>464</v>
      </c>
      <c r="G56" s="144">
        <v>14994</v>
      </c>
      <c r="H56" s="144"/>
      <c r="I56" s="144"/>
      <c r="J56" s="144"/>
      <c r="K56" s="144">
        <v>5510</v>
      </c>
      <c r="L56" s="144"/>
      <c r="M56" s="144"/>
      <c r="N56" s="144"/>
      <c r="O56" s="144">
        <f t="shared" si="2"/>
        <v>3500</v>
      </c>
      <c r="P56" s="144">
        <v>0</v>
      </c>
      <c r="Q56" s="144">
        <v>3500</v>
      </c>
      <c r="R56" s="144"/>
      <c r="S56" s="144">
        <f t="shared" si="3"/>
        <v>5000</v>
      </c>
      <c r="T56" s="144"/>
      <c r="U56" s="144">
        <v>5000</v>
      </c>
      <c r="V56" s="144"/>
    </row>
    <row r="57" spans="1:22" ht="47.25" customHeight="1">
      <c r="A57" s="191">
        <v>42</v>
      </c>
      <c r="B57" s="192" t="s">
        <v>465</v>
      </c>
      <c r="C57" s="193" t="s">
        <v>291</v>
      </c>
      <c r="D57" s="193"/>
      <c r="E57" s="194" t="s">
        <v>388</v>
      </c>
      <c r="F57" s="193" t="s">
        <v>466</v>
      </c>
      <c r="G57" s="144">
        <v>1593</v>
      </c>
      <c r="H57" s="144"/>
      <c r="I57" s="144"/>
      <c r="J57" s="144"/>
      <c r="K57" s="144">
        <v>523</v>
      </c>
      <c r="L57" s="144"/>
      <c r="M57" s="144"/>
      <c r="N57" s="144"/>
      <c r="O57" s="144">
        <f t="shared" si="2"/>
        <v>0</v>
      </c>
      <c r="P57" s="144">
        <v>0</v>
      </c>
      <c r="Q57" s="144">
        <v>0</v>
      </c>
      <c r="R57" s="144"/>
      <c r="S57" s="144">
        <f t="shared" si="3"/>
        <v>1000</v>
      </c>
      <c r="T57" s="144"/>
      <c r="U57" s="144">
        <v>1000</v>
      </c>
      <c r="V57" s="144"/>
    </row>
    <row r="58" spans="1:22" ht="47.25" customHeight="1">
      <c r="A58" s="191">
        <v>43</v>
      </c>
      <c r="B58" s="192" t="s">
        <v>467</v>
      </c>
      <c r="C58" s="193" t="s">
        <v>297</v>
      </c>
      <c r="D58" s="193"/>
      <c r="E58" s="194" t="s">
        <v>366</v>
      </c>
      <c r="F58" s="193" t="s">
        <v>468</v>
      </c>
      <c r="G58" s="144">
        <v>14843</v>
      </c>
      <c r="H58" s="144"/>
      <c r="I58" s="144"/>
      <c r="J58" s="144"/>
      <c r="K58" s="144">
        <v>12252</v>
      </c>
      <c r="L58" s="144"/>
      <c r="M58" s="144"/>
      <c r="N58" s="144"/>
      <c r="O58" s="144">
        <f t="shared" si="2"/>
        <v>11164</v>
      </c>
      <c r="P58" s="144">
        <v>0</v>
      </c>
      <c r="Q58" s="144">
        <v>11164</v>
      </c>
      <c r="R58" s="144"/>
      <c r="S58" s="144">
        <f t="shared" si="3"/>
        <v>2500</v>
      </c>
      <c r="T58" s="144"/>
      <c r="U58" s="144">
        <v>2500</v>
      </c>
      <c r="V58" s="144"/>
    </row>
    <row r="59" spans="1:22" ht="47.25" customHeight="1">
      <c r="A59" s="191">
        <v>44</v>
      </c>
      <c r="B59" s="192" t="s">
        <v>469</v>
      </c>
      <c r="C59" s="193" t="s">
        <v>294</v>
      </c>
      <c r="D59" s="193"/>
      <c r="E59" s="194" t="s">
        <v>422</v>
      </c>
      <c r="F59" s="193" t="s">
        <v>470</v>
      </c>
      <c r="G59" s="144">
        <v>11413</v>
      </c>
      <c r="H59" s="144"/>
      <c r="I59" s="144"/>
      <c r="J59" s="144"/>
      <c r="K59" s="144">
        <v>7540</v>
      </c>
      <c r="L59" s="144"/>
      <c r="M59" s="144"/>
      <c r="N59" s="144"/>
      <c r="O59" s="144">
        <f t="shared" si="2"/>
        <v>5114</v>
      </c>
      <c r="P59" s="144">
        <v>0</v>
      </c>
      <c r="Q59" s="144">
        <v>5114</v>
      </c>
      <c r="R59" s="144"/>
      <c r="S59" s="144">
        <f t="shared" si="3"/>
        <v>2000</v>
      </c>
      <c r="T59" s="144"/>
      <c r="U59" s="144">
        <v>2000</v>
      </c>
      <c r="V59" s="144"/>
    </row>
    <row r="60" spans="1:22" ht="47.25" customHeight="1">
      <c r="A60" s="191">
        <v>45</v>
      </c>
      <c r="B60" s="192" t="s">
        <v>471</v>
      </c>
      <c r="C60" s="193" t="s">
        <v>297</v>
      </c>
      <c r="D60" s="193"/>
      <c r="E60" s="194" t="s">
        <v>366</v>
      </c>
      <c r="F60" s="193" t="s">
        <v>472</v>
      </c>
      <c r="G60" s="144">
        <v>13857</v>
      </c>
      <c r="H60" s="144"/>
      <c r="I60" s="144"/>
      <c r="J60" s="144"/>
      <c r="K60" s="144">
        <v>11395</v>
      </c>
      <c r="L60" s="144"/>
      <c r="M60" s="144"/>
      <c r="N60" s="144"/>
      <c r="O60" s="144">
        <f t="shared" si="2"/>
        <v>11061</v>
      </c>
      <c r="P60" s="144">
        <v>0</v>
      </c>
      <c r="Q60" s="144">
        <v>11061</v>
      </c>
      <c r="R60" s="144"/>
      <c r="S60" s="144">
        <f t="shared" si="3"/>
        <v>1500</v>
      </c>
      <c r="T60" s="144"/>
      <c r="U60" s="144">
        <v>1500</v>
      </c>
      <c r="V60" s="144"/>
    </row>
    <row r="61" spans="1:22" ht="47.25" customHeight="1">
      <c r="A61" s="191">
        <v>46</v>
      </c>
      <c r="B61" s="192" t="s">
        <v>473</v>
      </c>
      <c r="C61" s="193" t="s">
        <v>291</v>
      </c>
      <c r="D61" s="193"/>
      <c r="E61" s="194" t="s">
        <v>474</v>
      </c>
      <c r="F61" s="193" t="s">
        <v>475</v>
      </c>
      <c r="G61" s="144">
        <v>9683</v>
      </c>
      <c r="H61" s="144"/>
      <c r="I61" s="144"/>
      <c r="J61" s="144"/>
      <c r="K61" s="144">
        <v>8399</v>
      </c>
      <c r="L61" s="144"/>
      <c r="M61" s="144"/>
      <c r="N61" s="144"/>
      <c r="O61" s="144">
        <f t="shared" si="2"/>
        <v>6775</v>
      </c>
      <c r="P61" s="144">
        <v>0</v>
      </c>
      <c r="Q61" s="144">
        <v>6775</v>
      </c>
      <c r="R61" s="144"/>
      <c r="S61" s="144">
        <f t="shared" si="3"/>
        <v>1600</v>
      </c>
      <c r="T61" s="144"/>
      <c r="U61" s="144">
        <v>1600</v>
      </c>
      <c r="V61" s="144"/>
    </row>
    <row r="62" spans="1:22" ht="47.25" customHeight="1">
      <c r="A62" s="191">
        <v>47</v>
      </c>
      <c r="B62" s="192" t="s">
        <v>476</v>
      </c>
      <c r="C62" s="193" t="s">
        <v>290</v>
      </c>
      <c r="D62" s="193"/>
      <c r="E62" s="194" t="s">
        <v>422</v>
      </c>
      <c r="F62" s="193" t="s">
        <v>477</v>
      </c>
      <c r="G62" s="144">
        <v>14861</v>
      </c>
      <c r="H62" s="144"/>
      <c r="I62" s="144"/>
      <c r="J62" s="144"/>
      <c r="K62" s="144">
        <v>5700</v>
      </c>
      <c r="L62" s="144"/>
      <c r="M62" s="144"/>
      <c r="N62" s="144"/>
      <c r="O62" s="144">
        <f t="shared" si="2"/>
        <v>4000</v>
      </c>
      <c r="P62" s="144">
        <v>0</v>
      </c>
      <c r="Q62" s="144">
        <v>4000</v>
      </c>
      <c r="R62" s="144"/>
      <c r="S62" s="144">
        <f t="shared" si="3"/>
        <v>2000</v>
      </c>
      <c r="T62" s="144"/>
      <c r="U62" s="144">
        <v>2000</v>
      </c>
      <c r="V62" s="144"/>
    </row>
    <row r="63" spans="1:22" ht="47.25" customHeight="1">
      <c r="A63" s="191">
        <v>48</v>
      </c>
      <c r="B63" s="192" t="s">
        <v>478</v>
      </c>
      <c r="C63" s="193" t="s">
        <v>479</v>
      </c>
      <c r="D63" s="193"/>
      <c r="E63" s="194" t="s">
        <v>366</v>
      </c>
      <c r="F63" s="193" t="s">
        <v>480</v>
      </c>
      <c r="G63" s="144">
        <v>4523</v>
      </c>
      <c r="H63" s="144"/>
      <c r="I63" s="144"/>
      <c r="J63" s="144"/>
      <c r="K63" s="144">
        <v>4414</v>
      </c>
      <c r="L63" s="144"/>
      <c r="M63" s="144"/>
      <c r="N63" s="144"/>
      <c r="O63" s="144">
        <f t="shared" si="2"/>
        <v>3433</v>
      </c>
      <c r="P63" s="144">
        <v>0</v>
      </c>
      <c r="Q63" s="144">
        <v>3433</v>
      </c>
      <c r="R63" s="144"/>
      <c r="S63" s="144">
        <f t="shared" si="3"/>
        <v>700</v>
      </c>
      <c r="T63" s="144"/>
      <c r="U63" s="144">
        <v>700</v>
      </c>
      <c r="V63" s="144"/>
    </row>
    <row r="64" spans="1:22" ht="47.25" customHeight="1">
      <c r="A64" s="191">
        <v>49</v>
      </c>
      <c r="B64" s="192" t="s">
        <v>481</v>
      </c>
      <c r="C64" s="193" t="s">
        <v>296</v>
      </c>
      <c r="D64" s="193"/>
      <c r="E64" s="194" t="s">
        <v>388</v>
      </c>
      <c r="F64" s="193" t="s">
        <v>482</v>
      </c>
      <c r="G64" s="144">
        <v>2882</v>
      </c>
      <c r="H64" s="144"/>
      <c r="I64" s="144"/>
      <c r="J64" s="144"/>
      <c r="K64" s="144">
        <v>2000</v>
      </c>
      <c r="L64" s="144"/>
      <c r="M64" s="144"/>
      <c r="N64" s="144"/>
      <c r="O64" s="144">
        <f t="shared" si="2"/>
        <v>1000</v>
      </c>
      <c r="P64" s="144">
        <v>0</v>
      </c>
      <c r="Q64" s="144">
        <v>1000</v>
      </c>
      <c r="R64" s="144"/>
      <c r="S64" s="144">
        <f t="shared" si="3"/>
        <v>1000</v>
      </c>
      <c r="T64" s="144"/>
      <c r="U64" s="144">
        <v>1000</v>
      </c>
      <c r="V64" s="144"/>
    </row>
    <row r="65" spans="1:22" ht="47.25" customHeight="1">
      <c r="A65" s="191">
        <v>50</v>
      </c>
      <c r="B65" s="192" t="s">
        <v>483</v>
      </c>
      <c r="C65" s="193" t="s">
        <v>293</v>
      </c>
      <c r="D65" s="193"/>
      <c r="E65" s="194" t="s">
        <v>422</v>
      </c>
      <c r="F65" s="193" t="s">
        <v>484</v>
      </c>
      <c r="G65" s="144">
        <v>14754</v>
      </c>
      <c r="H65" s="144"/>
      <c r="I65" s="144"/>
      <c r="J65" s="144"/>
      <c r="K65" s="144">
        <v>6292</v>
      </c>
      <c r="L65" s="144"/>
      <c r="M65" s="144"/>
      <c r="N65" s="144"/>
      <c r="O65" s="144">
        <f t="shared" si="2"/>
        <v>4000</v>
      </c>
      <c r="P65" s="144">
        <v>0</v>
      </c>
      <c r="Q65" s="144">
        <v>4000</v>
      </c>
      <c r="R65" s="144"/>
      <c r="S65" s="144">
        <f t="shared" si="3"/>
        <v>3000</v>
      </c>
      <c r="T65" s="144"/>
      <c r="U65" s="144">
        <v>3000</v>
      </c>
      <c r="V65" s="144"/>
    </row>
    <row r="66" spans="1:22" ht="47.25" customHeight="1">
      <c r="A66" s="191">
        <v>51</v>
      </c>
      <c r="B66" s="192" t="s">
        <v>485</v>
      </c>
      <c r="C66" s="193" t="s">
        <v>295</v>
      </c>
      <c r="D66" s="193"/>
      <c r="E66" s="194" t="s">
        <v>388</v>
      </c>
      <c r="F66" s="193" t="s">
        <v>486</v>
      </c>
      <c r="G66" s="144">
        <v>13186</v>
      </c>
      <c r="H66" s="144"/>
      <c r="I66" s="144"/>
      <c r="J66" s="144"/>
      <c r="K66" s="144">
        <v>8300</v>
      </c>
      <c r="L66" s="144"/>
      <c r="M66" s="144"/>
      <c r="N66" s="144"/>
      <c r="O66" s="144">
        <f t="shared" si="2"/>
        <v>3500</v>
      </c>
      <c r="P66" s="144">
        <v>0</v>
      </c>
      <c r="Q66" s="144">
        <v>3500</v>
      </c>
      <c r="R66" s="144"/>
      <c r="S66" s="144">
        <f t="shared" si="3"/>
        <v>3000</v>
      </c>
      <c r="T66" s="144"/>
      <c r="U66" s="144">
        <v>3000</v>
      </c>
      <c r="V66" s="144"/>
    </row>
    <row r="67" spans="1:22" ht="63" customHeight="1">
      <c r="A67" s="191">
        <v>52</v>
      </c>
      <c r="B67" s="192" t="s">
        <v>487</v>
      </c>
      <c r="C67" s="193" t="s">
        <v>287</v>
      </c>
      <c r="D67" s="193"/>
      <c r="E67" s="194" t="s">
        <v>388</v>
      </c>
      <c r="F67" s="193" t="s">
        <v>409</v>
      </c>
      <c r="G67" s="144">
        <v>9000</v>
      </c>
      <c r="H67" s="144"/>
      <c r="I67" s="144"/>
      <c r="J67" s="144"/>
      <c r="K67" s="144">
        <v>2000</v>
      </c>
      <c r="L67" s="144"/>
      <c r="M67" s="144"/>
      <c r="N67" s="144"/>
      <c r="O67" s="144">
        <f t="shared" si="2"/>
        <v>5000</v>
      </c>
      <c r="P67" s="144">
        <v>0</v>
      </c>
      <c r="Q67" s="144">
        <v>5000</v>
      </c>
      <c r="R67" s="144"/>
      <c r="S67" s="144">
        <f t="shared" si="3"/>
        <v>2000</v>
      </c>
      <c r="T67" s="144"/>
      <c r="U67" s="144">
        <v>2000</v>
      </c>
      <c r="V67" s="144"/>
    </row>
    <row r="68" spans="1:22" ht="47.25" customHeight="1">
      <c r="A68" s="191">
        <v>53</v>
      </c>
      <c r="B68" s="192" t="s">
        <v>488</v>
      </c>
      <c r="C68" s="193" t="s">
        <v>489</v>
      </c>
      <c r="D68" s="193"/>
      <c r="E68" s="194" t="s">
        <v>422</v>
      </c>
      <c r="F68" s="193" t="s">
        <v>490</v>
      </c>
      <c r="G68" s="144">
        <v>2704</v>
      </c>
      <c r="H68" s="144"/>
      <c r="I68" s="144"/>
      <c r="J68" s="144"/>
      <c r="K68" s="144">
        <v>2000</v>
      </c>
      <c r="L68" s="144"/>
      <c r="M68" s="144"/>
      <c r="N68" s="144"/>
      <c r="O68" s="144">
        <f t="shared" si="2"/>
        <v>400</v>
      </c>
      <c r="P68" s="144">
        <v>0</v>
      </c>
      <c r="Q68" s="144">
        <v>400</v>
      </c>
      <c r="R68" s="144"/>
      <c r="S68" s="144">
        <f t="shared" si="3"/>
        <v>1000</v>
      </c>
      <c r="T68" s="144"/>
      <c r="U68" s="144">
        <v>1000</v>
      </c>
      <c r="V68" s="144"/>
    </row>
    <row r="69" spans="1:22" ht="47.25" customHeight="1">
      <c r="A69" s="191">
        <v>54</v>
      </c>
      <c r="B69" s="192" t="s">
        <v>491</v>
      </c>
      <c r="C69" s="193" t="s">
        <v>496</v>
      </c>
      <c r="D69" s="193"/>
      <c r="E69" s="194"/>
      <c r="F69" s="193"/>
      <c r="G69" s="144">
        <v>6000</v>
      </c>
      <c r="H69" s="144"/>
      <c r="I69" s="144">
        <v>6000</v>
      </c>
      <c r="J69" s="144"/>
      <c r="K69" s="144"/>
      <c r="L69" s="144"/>
      <c r="M69" s="144"/>
      <c r="N69" s="144"/>
      <c r="O69" s="144"/>
      <c r="P69" s="144"/>
      <c r="Q69" s="144"/>
      <c r="R69" s="144"/>
      <c r="S69" s="144">
        <f>SUM(T69:V69)</f>
        <v>1000</v>
      </c>
      <c r="T69" s="144"/>
      <c r="U69" s="144">
        <v>1000</v>
      </c>
      <c r="V69" s="144"/>
    </row>
    <row r="70" spans="1:22" ht="47.25" customHeight="1">
      <c r="A70" s="191">
        <v>55</v>
      </c>
      <c r="B70" s="192" t="s">
        <v>492</v>
      </c>
      <c r="C70" s="193" t="s">
        <v>294</v>
      </c>
      <c r="D70" s="193"/>
      <c r="E70" s="194"/>
      <c r="F70" s="193"/>
      <c r="G70" s="144">
        <v>30000</v>
      </c>
      <c r="H70" s="144"/>
      <c r="I70" s="144">
        <v>30000</v>
      </c>
      <c r="J70" s="144"/>
      <c r="K70" s="144"/>
      <c r="L70" s="144"/>
      <c r="M70" s="144"/>
      <c r="N70" s="144"/>
      <c r="O70" s="144"/>
      <c r="P70" s="144"/>
      <c r="Q70" s="144"/>
      <c r="R70" s="144"/>
      <c r="S70" s="144">
        <f aca="true" t="shared" si="4" ref="S70:S130">SUM(T70:V70)</f>
        <v>4000</v>
      </c>
      <c r="T70" s="144"/>
      <c r="U70" s="144">
        <v>4000</v>
      </c>
      <c r="V70" s="144"/>
    </row>
    <row r="71" spans="1:22" ht="47.25" customHeight="1">
      <c r="A71" s="191">
        <v>56</v>
      </c>
      <c r="B71" s="192" t="s">
        <v>493</v>
      </c>
      <c r="C71" s="193" t="s">
        <v>288</v>
      </c>
      <c r="D71" s="193"/>
      <c r="E71" s="194"/>
      <c r="F71" s="193"/>
      <c r="G71" s="144">
        <v>35000</v>
      </c>
      <c r="H71" s="144"/>
      <c r="I71" s="144">
        <v>35000</v>
      </c>
      <c r="J71" s="144"/>
      <c r="K71" s="144"/>
      <c r="L71" s="144"/>
      <c r="M71" s="144"/>
      <c r="N71" s="144"/>
      <c r="O71" s="144"/>
      <c r="P71" s="144"/>
      <c r="Q71" s="144"/>
      <c r="R71" s="144"/>
      <c r="S71" s="144">
        <f t="shared" si="4"/>
        <v>4000</v>
      </c>
      <c r="T71" s="144"/>
      <c r="U71" s="144">
        <v>4000</v>
      </c>
      <c r="V71" s="144"/>
    </row>
    <row r="72" spans="1:22" ht="47.25" customHeight="1">
      <c r="A72" s="191">
        <v>57</v>
      </c>
      <c r="B72" s="192" t="s">
        <v>494</v>
      </c>
      <c r="C72" s="193" t="s">
        <v>283</v>
      </c>
      <c r="D72" s="193"/>
      <c r="E72" s="194"/>
      <c r="F72" s="193"/>
      <c r="G72" s="144">
        <v>252770</v>
      </c>
      <c r="H72" s="144">
        <v>73000</v>
      </c>
      <c r="I72" s="144">
        <v>179770</v>
      </c>
      <c r="J72" s="144"/>
      <c r="K72" s="144"/>
      <c r="L72" s="144"/>
      <c r="M72" s="144"/>
      <c r="N72" s="144"/>
      <c r="O72" s="144"/>
      <c r="P72" s="144"/>
      <c r="Q72" s="144"/>
      <c r="R72" s="144"/>
      <c r="S72" s="144">
        <f t="shared" si="4"/>
        <v>19000</v>
      </c>
      <c r="T72" s="144">
        <v>15000</v>
      </c>
      <c r="U72" s="144">
        <v>4000</v>
      </c>
      <c r="V72" s="144"/>
    </row>
    <row r="73" spans="1:22" ht="47.25" customHeight="1">
      <c r="A73" s="191">
        <v>58</v>
      </c>
      <c r="B73" s="192" t="s">
        <v>495</v>
      </c>
      <c r="C73" s="193" t="s">
        <v>293</v>
      </c>
      <c r="D73" s="193"/>
      <c r="E73" s="194"/>
      <c r="F73" s="193"/>
      <c r="G73" s="144">
        <v>14999.582</v>
      </c>
      <c r="H73" s="144">
        <v>723</v>
      </c>
      <c r="I73" s="144">
        <v>11230.582</v>
      </c>
      <c r="J73" s="144">
        <v>3046</v>
      </c>
      <c r="K73" s="144"/>
      <c r="L73" s="144"/>
      <c r="M73" s="144"/>
      <c r="N73" s="144"/>
      <c r="O73" s="144"/>
      <c r="P73" s="144"/>
      <c r="Q73" s="144"/>
      <c r="R73" s="144"/>
      <c r="S73" s="144">
        <f t="shared" si="4"/>
        <v>5769</v>
      </c>
      <c r="T73" s="144">
        <v>723</v>
      </c>
      <c r="U73" s="144">
        <v>2000</v>
      </c>
      <c r="V73" s="144">
        <v>3046</v>
      </c>
    </row>
    <row r="74" spans="1:22" ht="47.25" customHeight="1">
      <c r="A74" s="191">
        <v>59</v>
      </c>
      <c r="B74" s="192" t="s">
        <v>497</v>
      </c>
      <c r="C74" s="193" t="s">
        <v>283</v>
      </c>
      <c r="D74" s="193"/>
      <c r="E74" s="194"/>
      <c r="F74" s="193"/>
      <c r="G74" s="144">
        <f>SUM(H74:J74)</f>
        <v>5500</v>
      </c>
      <c r="H74" s="144">
        <v>1800</v>
      </c>
      <c r="I74" s="144">
        <v>3700</v>
      </c>
      <c r="J74" s="144"/>
      <c r="K74" s="144"/>
      <c r="L74" s="144"/>
      <c r="M74" s="144"/>
      <c r="N74" s="144"/>
      <c r="O74" s="144"/>
      <c r="P74" s="144"/>
      <c r="Q74" s="144"/>
      <c r="R74" s="144"/>
      <c r="S74" s="144">
        <f t="shared" si="4"/>
        <v>1800</v>
      </c>
      <c r="T74" s="144">
        <v>800</v>
      </c>
      <c r="U74" s="144">
        <v>1000</v>
      </c>
      <c r="V74" s="144"/>
    </row>
    <row r="75" spans="1:22" ht="47.25" customHeight="1">
      <c r="A75" s="191">
        <v>61</v>
      </c>
      <c r="B75" s="192" t="s">
        <v>498</v>
      </c>
      <c r="C75" s="193" t="s">
        <v>287</v>
      </c>
      <c r="D75" s="193"/>
      <c r="E75" s="194"/>
      <c r="F75" s="193"/>
      <c r="G75" s="144">
        <f>SUM(H75:J75)</f>
        <v>12000</v>
      </c>
      <c r="H75" s="144">
        <v>3800</v>
      </c>
      <c r="I75" s="144">
        <v>8200</v>
      </c>
      <c r="J75" s="144"/>
      <c r="K75" s="144"/>
      <c r="L75" s="144"/>
      <c r="M75" s="144"/>
      <c r="N75" s="144"/>
      <c r="O75" s="144"/>
      <c r="P75" s="144"/>
      <c r="Q75" s="144"/>
      <c r="R75" s="144"/>
      <c r="S75" s="144">
        <f t="shared" si="4"/>
        <v>2600</v>
      </c>
      <c r="T75" s="144">
        <v>1600</v>
      </c>
      <c r="U75" s="144">
        <v>1000</v>
      </c>
      <c r="V75" s="144"/>
    </row>
    <row r="76" spans="1:22" ht="47.25" customHeight="1">
      <c r="A76" s="191">
        <v>62</v>
      </c>
      <c r="B76" s="192" t="s">
        <v>499</v>
      </c>
      <c r="C76" s="193" t="s">
        <v>289</v>
      </c>
      <c r="D76" s="193"/>
      <c r="E76" s="194"/>
      <c r="F76" s="193"/>
      <c r="G76" s="144">
        <f>SUM(H76:J76)</f>
        <v>8000</v>
      </c>
      <c r="H76" s="144"/>
      <c r="I76" s="144">
        <v>8000</v>
      </c>
      <c r="J76" s="144"/>
      <c r="K76" s="144"/>
      <c r="L76" s="144"/>
      <c r="M76" s="144"/>
      <c r="N76" s="144"/>
      <c r="O76" s="144"/>
      <c r="P76" s="144"/>
      <c r="Q76" s="144"/>
      <c r="R76" s="144"/>
      <c r="S76" s="144">
        <f t="shared" si="4"/>
        <v>1000</v>
      </c>
      <c r="T76" s="144"/>
      <c r="U76" s="144">
        <v>1000</v>
      </c>
      <c r="V76" s="144"/>
    </row>
    <row r="77" spans="1:22" ht="47.25" customHeight="1">
      <c r="A77" s="191">
        <v>63</v>
      </c>
      <c r="B77" s="192" t="s">
        <v>500</v>
      </c>
      <c r="C77" s="193" t="s">
        <v>288</v>
      </c>
      <c r="D77" s="193"/>
      <c r="E77" s="194"/>
      <c r="F77" s="193"/>
      <c r="G77" s="144">
        <f>SUM(H77:J77)</f>
        <v>8000</v>
      </c>
      <c r="H77" s="144"/>
      <c r="I77" s="144">
        <v>8000</v>
      </c>
      <c r="J77" s="144"/>
      <c r="K77" s="144"/>
      <c r="L77" s="144"/>
      <c r="M77" s="144"/>
      <c r="N77" s="144"/>
      <c r="O77" s="144"/>
      <c r="P77" s="144"/>
      <c r="Q77" s="144"/>
      <c r="R77" s="144"/>
      <c r="S77" s="144">
        <f t="shared" si="4"/>
        <v>1000</v>
      </c>
      <c r="T77" s="144"/>
      <c r="U77" s="144">
        <v>1000</v>
      </c>
      <c r="V77" s="144"/>
    </row>
    <row r="78" spans="1:22" ht="47.25" customHeight="1">
      <c r="A78" s="191">
        <v>64</v>
      </c>
      <c r="B78" s="192" t="s">
        <v>501</v>
      </c>
      <c r="C78" s="193" t="s">
        <v>290</v>
      </c>
      <c r="D78" s="193"/>
      <c r="E78" s="194"/>
      <c r="F78" s="193"/>
      <c r="G78" s="144">
        <f>SUM(H78:J78)</f>
        <v>20000</v>
      </c>
      <c r="H78" s="144"/>
      <c r="I78" s="144">
        <v>20000</v>
      </c>
      <c r="J78" s="144"/>
      <c r="K78" s="144"/>
      <c r="L78" s="144"/>
      <c r="M78" s="144"/>
      <c r="N78" s="144"/>
      <c r="O78" s="144"/>
      <c r="P78" s="144"/>
      <c r="Q78" s="144"/>
      <c r="R78" s="144"/>
      <c r="S78" s="144">
        <f t="shared" si="4"/>
        <v>5000</v>
      </c>
      <c r="T78" s="144"/>
      <c r="U78" s="144">
        <v>5000</v>
      </c>
      <c r="V78" s="144"/>
    </row>
    <row r="79" spans="1:22" ht="47.25" customHeight="1">
      <c r="A79" s="191">
        <v>65</v>
      </c>
      <c r="B79" s="192" t="s">
        <v>502</v>
      </c>
      <c r="C79" s="193" t="s">
        <v>297</v>
      </c>
      <c r="D79" s="193"/>
      <c r="E79" s="194"/>
      <c r="F79" s="193"/>
      <c r="G79" s="144">
        <f>SUM(H79:J79)</f>
        <v>59000</v>
      </c>
      <c r="H79" s="144"/>
      <c r="I79" s="144">
        <v>59000</v>
      </c>
      <c r="J79" s="144"/>
      <c r="K79" s="144"/>
      <c r="L79" s="144"/>
      <c r="M79" s="144"/>
      <c r="N79" s="144"/>
      <c r="O79" s="144"/>
      <c r="P79" s="144"/>
      <c r="Q79" s="144"/>
      <c r="R79" s="144"/>
      <c r="S79" s="144">
        <f t="shared" si="4"/>
        <v>19000</v>
      </c>
      <c r="T79" s="144"/>
      <c r="U79" s="144">
        <v>19000</v>
      </c>
      <c r="V79" s="144"/>
    </row>
    <row r="80" spans="1:22" ht="47.25" customHeight="1">
      <c r="A80" s="191">
        <v>66</v>
      </c>
      <c r="B80" s="192" t="s">
        <v>503</v>
      </c>
      <c r="C80" s="193" t="s">
        <v>296</v>
      </c>
      <c r="D80" s="193"/>
      <c r="E80" s="194"/>
      <c r="F80" s="193"/>
      <c r="G80" s="144">
        <f>SUM(H80:J80)</f>
        <v>59543</v>
      </c>
      <c r="H80" s="144"/>
      <c r="I80" s="144">
        <v>59543</v>
      </c>
      <c r="J80" s="144"/>
      <c r="K80" s="144"/>
      <c r="L80" s="144"/>
      <c r="M80" s="144"/>
      <c r="N80" s="144"/>
      <c r="O80" s="144"/>
      <c r="P80" s="144"/>
      <c r="Q80" s="144"/>
      <c r="R80" s="144"/>
      <c r="S80" s="144">
        <f t="shared" si="4"/>
        <v>19000</v>
      </c>
      <c r="T80" s="144"/>
      <c r="U80" s="144">
        <v>19000</v>
      </c>
      <c r="V80" s="144"/>
    </row>
    <row r="81" spans="1:22" ht="47.25" customHeight="1">
      <c r="A81" s="191">
        <v>67</v>
      </c>
      <c r="B81" s="192" t="s">
        <v>526</v>
      </c>
      <c r="C81" s="193" t="s">
        <v>287</v>
      </c>
      <c r="D81" s="193"/>
      <c r="E81" s="194"/>
      <c r="F81" s="193"/>
      <c r="G81" s="144">
        <f>SUM(H81:J81)</f>
        <v>25000</v>
      </c>
      <c r="H81" s="144"/>
      <c r="I81" s="144">
        <v>25000</v>
      </c>
      <c r="J81" s="144"/>
      <c r="K81" s="144"/>
      <c r="L81" s="144"/>
      <c r="M81" s="144"/>
      <c r="N81" s="144"/>
      <c r="O81" s="144"/>
      <c r="P81" s="144"/>
      <c r="Q81" s="144"/>
      <c r="R81" s="144"/>
      <c r="S81" s="144">
        <f t="shared" si="4"/>
        <v>3000</v>
      </c>
      <c r="T81" s="144"/>
      <c r="U81" s="144">
        <v>3000</v>
      </c>
      <c r="V81" s="144"/>
    </row>
    <row r="82" spans="1:22" ht="47.25" customHeight="1">
      <c r="A82" s="191">
        <v>68</v>
      </c>
      <c r="B82" s="192" t="s">
        <v>504</v>
      </c>
      <c r="C82" s="193" t="s">
        <v>297</v>
      </c>
      <c r="D82" s="193"/>
      <c r="E82" s="194"/>
      <c r="F82" s="193"/>
      <c r="G82" s="144">
        <f>SUM(H82:J82)</f>
        <v>34200</v>
      </c>
      <c r="H82" s="144"/>
      <c r="I82" s="144">
        <v>34200</v>
      </c>
      <c r="J82" s="144"/>
      <c r="K82" s="144"/>
      <c r="L82" s="144"/>
      <c r="M82" s="144"/>
      <c r="N82" s="144"/>
      <c r="O82" s="144"/>
      <c r="P82" s="144"/>
      <c r="Q82" s="144"/>
      <c r="R82" s="144"/>
      <c r="S82" s="144">
        <f t="shared" si="4"/>
        <v>8000</v>
      </c>
      <c r="T82" s="144"/>
      <c r="U82" s="144">
        <v>8000</v>
      </c>
      <c r="V82" s="144"/>
    </row>
    <row r="83" spans="1:22" ht="47.25" customHeight="1">
      <c r="A83" s="191">
        <v>69</v>
      </c>
      <c r="B83" s="192" t="s">
        <v>505</v>
      </c>
      <c r="C83" s="193" t="s">
        <v>288</v>
      </c>
      <c r="D83" s="193"/>
      <c r="E83" s="194"/>
      <c r="F83" s="193"/>
      <c r="G83" s="144">
        <f>SUM(H83:J83)</f>
        <v>1919</v>
      </c>
      <c r="H83" s="144"/>
      <c r="I83" s="144">
        <v>1919</v>
      </c>
      <c r="J83" s="144"/>
      <c r="K83" s="144"/>
      <c r="L83" s="144"/>
      <c r="M83" s="144"/>
      <c r="N83" s="144"/>
      <c r="O83" s="144"/>
      <c r="P83" s="144"/>
      <c r="Q83" s="144"/>
      <c r="R83" s="144"/>
      <c r="S83" s="144">
        <f t="shared" si="4"/>
        <v>500</v>
      </c>
      <c r="T83" s="144"/>
      <c r="U83" s="144">
        <v>500</v>
      </c>
      <c r="V83" s="144"/>
    </row>
    <row r="84" spans="1:22" ht="47.25" customHeight="1">
      <c r="A84" s="191">
        <v>70</v>
      </c>
      <c r="B84" s="192" t="s">
        <v>506</v>
      </c>
      <c r="C84" s="193" t="s">
        <v>289</v>
      </c>
      <c r="D84" s="193"/>
      <c r="E84" s="194"/>
      <c r="F84" s="193"/>
      <c r="G84" s="144">
        <f>SUM(H84:J84)</f>
        <v>2487</v>
      </c>
      <c r="H84" s="144"/>
      <c r="I84" s="144">
        <v>2487</v>
      </c>
      <c r="J84" s="144"/>
      <c r="K84" s="144"/>
      <c r="L84" s="144"/>
      <c r="M84" s="144"/>
      <c r="N84" s="144"/>
      <c r="O84" s="144"/>
      <c r="P84" s="144"/>
      <c r="Q84" s="144"/>
      <c r="R84" s="144"/>
      <c r="S84" s="144">
        <f t="shared" si="4"/>
        <v>1000</v>
      </c>
      <c r="T84" s="144"/>
      <c r="U84" s="144">
        <v>1000</v>
      </c>
      <c r="V84" s="144"/>
    </row>
    <row r="85" spans="1:22" ht="47.25" customHeight="1">
      <c r="A85" s="191">
        <v>71</v>
      </c>
      <c r="B85" s="192" t="s">
        <v>507</v>
      </c>
      <c r="C85" s="193" t="s">
        <v>290</v>
      </c>
      <c r="D85" s="193"/>
      <c r="E85" s="194"/>
      <c r="F85" s="193"/>
      <c r="G85" s="144">
        <f>SUM(H85:J85)</f>
        <v>15402</v>
      </c>
      <c r="H85" s="144"/>
      <c r="I85" s="144">
        <v>15402</v>
      </c>
      <c r="J85" s="144"/>
      <c r="K85" s="144"/>
      <c r="L85" s="144"/>
      <c r="M85" s="144"/>
      <c r="N85" s="144"/>
      <c r="O85" s="144"/>
      <c r="P85" s="144"/>
      <c r="Q85" s="144"/>
      <c r="R85" s="144"/>
      <c r="S85" s="144">
        <f t="shared" si="4"/>
        <v>2000</v>
      </c>
      <c r="T85" s="144"/>
      <c r="U85" s="144">
        <v>2000</v>
      </c>
      <c r="V85" s="144"/>
    </row>
    <row r="86" spans="1:22" ht="47.25" customHeight="1">
      <c r="A86" s="191">
        <v>72</v>
      </c>
      <c r="B86" s="192" t="s">
        <v>508</v>
      </c>
      <c r="C86" s="193" t="s">
        <v>286</v>
      </c>
      <c r="D86" s="193"/>
      <c r="E86" s="194"/>
      <c r="F86" s="193"/>
      <c r="G86" s="144">
        <f>SUM(H86:J86)</f>
        <v>39368</v>
      </c>
      <c r="H86" s="144"/>
      <c r="I86" s="144">
        <v>39368</v>
      </c>
      <c r="J86" s="144"/>
      <c r="K86" s="144"/>
      <c r="L86" s="144"/>
      <c r="M86" s="144"/>
      <c r="N86" s="144"/>
      <c r="O86" s="144"/>
      <c r="P86" s="144"/>
      <c r="Q86" s="144"/>
      <c r="R86" s="144"/>
      <c r="S86" s="144">
        <f t="shared" si="4"/>
        <v>8000</v>
      </c>
      <c r="T86" s="144"/>
      <c r="U86" s="144">
        <v>8000</v>
      </c>
      <c r="V86" s="144"/>
    </row>
    <row r="87" spans="1:22" ht="47.25" customHeight="1">
      <c r="A87" s="191">
        <v>73</v>
      </c>
      <c r="B87" s="192" t="s">
        <v>509</v>
      </c>
      <c r="C87" s="193" t="s">
        <v>287</v>
      </c>
      <c r="D87" s="193"/>
      <c r="E87" s="194"/>
      <c r="F87" s="193"/>
      <c r="G87" s="144">
        <f>SUM(H87:J87)</f>
        <v>18802</v>
      </c>
      <c r="H87" s="144"/>
      <c r="I87" s="144">
        <v>18802</v>
      </c>
      <c r="J87" s="144"/>
      <c r="K87" s="144"/>
      <c r="L87" s="144"/>
      <c r="M87" s="144"/>
      <c r="N87" s="144"/>
      <c r="O87" s="144"/>
      <c r="P87" s="144"/>
      <c r="Q87" s="144"/>
      <c r="R87" s="144"/>
      <c r="S87" s="144">
        <f t="shared" si="4"/>
        <v>4000</v>
      </c>
      <c r="T87" s="144"/>
      <c r="U87" s="144">
        <v>4000</v>
      </c>
      <c r="V87" s="144"/>
    </row>
    <row r="88" spans="1:22" ht="47.25" customHeight="1">
      <c r="A88" s="191">
        <v>74</v>
      </c>
      <c r="B88" s="192" t="s">
        <v>510</v>
      </c>
      <c r="C88" s="193" t="s">
        <v>286</v>
      </c>
      <c r="D88" s="193"/>
      <c r="E88" s="194"/>
      <c r="F88" s="193"/>
      <c r="G88" s="144">
        <f>SUM(H88:J88)</f>
        <v>3150</v>
      </c>
      <c r="H88" s="144"/>
      <c r="I88" s="144">
        <v>3150</v>
      </c>
      <c r="J88" s="144"/>
      <c r="K88" s="144"/>
      <c r="L88" s="144"/>
      <c r="M88" s="144"/>
      <c r="N88" s="144"/>
      <c r="O88" s="144"/>
      <c r="P88" s="144"/>
      <c r="Q88" s="144"/>
      <c r="R88" s="144"/>
      <c r="S88" s="144">
        <f t="shared" si="4"/>
        <v>1500</v>
      </c>
      <c r="T88" s="144"/>
      <c r="U88" s="144">
        <v>1500</v>
      </c>
      <c r="V88" s="144"/>
    </row>
    <row r="89" spans="1:22" ht="47.25" customHeight="1">
      <c r="A89" s="191">
        <v>75</v>
      </c>
      <c r="B89" s="192" t="s">
        <v>511</v>
      </c>
      <c r="C89" s="193" t="s">
        <v>525</v>
      </c>
      <c r="D89" s="193"/>
      <c r="E89" s="194"/>
      <c r="F89" s="193"/>
      <c r="G89" s="144">
        <f>SUM(H89:J89)</f>
        <v>13770</v>
      </c>
      <c r="H89" s="144"/>
      <c r="I89" s="144">
        <v>13770</v>
      </c>
      <c r="J89" s="144"/>
      <c r="K89" s="144"/>
      <c r="L89" s="144"/>
      <c r="M89" s="144"/>
      <c r="N89" s="144"/>
      <c r="O89" s="144"/>
      <c r="P89" s="144"/>
      <c r="Q89" s="144"/>
      <c r="R89" s="144"/>
      <c r="S89" s="144">
        <f t="shared" si="4"/>
        <v>2500</v>
      </c>
      <c r="T89" s="144"/>
      <c r="U89" s="144">
        <v>2500</v>
      </c>
      <c r="V89" s="144"/>
    </row>
    <row r="90" spans="1:22" ht="47.25" customHeight="1">
      <c r="A90" s="191">
        <v>76</v>
      </c>
      <c r="B90" s="192" t="s">
        <v>512</v>
      </c>
      <c r="C90" s="193" t="s">
        <v>295</v>
      </c>
      <c r="D90" s="193"/>
      <c r="E90" s="194"/>
      <c r="F90" s="193"/>
      <c r="G90" s="144">
        <f>SUM(H90:J90)</f>
        <v>13500</v>
      </c>
      <c r="H90" s="144"/>
      <c r="I90" s="144">
        <v>13500</v>
      </c>
      <c r="J90" s="144"/>
      <c r="K90" s="144"/>
      <c r="L90" s="144"/>
      <c r="M90" s="144"/>
      <c r="N90" s="144"/>
      <c r="O90" s="144"/>
      <c r="P90" s="144"/>
      <c r="Q90" s="144"/>
      <c r="R90" s="144"/>
      <c r="S90" s="144">
        <f t="shared" si="4"/>
        <v>2500</v>
      </c>
      <c r="T90" s="144"/>
      <c r="U90" s="144">
        <v>2500</v>
      </c>
      <c r="V90" s="144"/>
    </row>
    <row r="91" spans="1:22" ht="47.25" customHeight="1">
      <c r="A91" s="191">
        <v>77</v>
      </c>
      <c r="B91" s="192" t="s">
        <v>513</v>
      </c>
      <c r="C91" s="193" t="s">
        <v>297</v>
      </c>
      <c r="D91" s="193"/>
      <c r="E91" s="194"/>
      <c r="F91" s="193"/>
      <c r="G91" s="144">
        <f>SUM(H91:J91)</f>
        <v>4365</v>
      </c>
      <c r="H91" s="144"/>
      <c r="I91" s="144">
        <v>4365</v>
      </c>
      <c r="J91" s="144"/>
      <c r="K91" s="144"/>
      <c r="L91" s="144"/>
      <c r="M91" s="144"/>
      <c r="N91" s="144"/>
      <c r="O91" s="144"/>
      <c r="P91" s="144"/>
      <c r="Q91" s="144"/>
      <c r="R91" s="144"/>
      <c r="S91" s="144">
        <f t="shared" si="4"/>
        <v>1000</v>
      </c>
      <c r="T91" s="144"/>
      <c r="U91" s="144">
        <v>1000</v>
      </c>
      <c r="V91" s="144"/>
    </row>
    <row r="92" spans="1:22" ht="47.25" customHeight="1">
      <c r="A92" s="191">
        <v>78</v>
      </c>
      <c r="B92" s="192" t="s">
        <v>514</v>
      </c>
      <c r="C92" s="193" t="s">
        <v>284</v>
      </c>
      <c r="D92" s="193"/>
      <c r="E92" s="194"/>
      <c r="F92" s="193"/>
      <c r="G92" s="144">
        <f>SUM(H92:J92)</f>
        <v>4500</v>
      </c>
      <c r="H92" s="144"/>
      <c r="I92" s="144">
        <v>4500</v>
      </c>
      <c r="J92" s="144"/>
      <c r="K92" s="144"/>
      <c r="L92" s="144"/>
      <c r="M92" s="144"/>
      <c r="N92" s="144"/>
      <c r="O92" s="144"/>
      <c r="P92" s="144"/>
      <c r="Q92" s="144"/>
      <c r="R92" s="144"/>
      <c r="S92" s="144">
        <f t="shared" si="4"/>
        <v>1000</v>
      </c>
      <c r="T92" s="144"/>
      <c r="U92" s="144">
        <v>1000</v>
      </c>
      <c r="V92" s="144"/>
    </row>
    <row r="93" spans="1:22" ht="47.25" customHeight="1">
      <c r="A93" s="191">
        <v>79</v>
      </c>
      <c r="B93" s="192" t="s">
        <v>515</v>
      </c>
      <c r="C93" s="193" t="s">
        <v>298</v>
      </c>
      <c r="D93" s="193"/>
      <c r="E93" s="194"/>
      <c r="F93" s="193"/>
      <c r="G93" s="144">
        <f>SUM(H93:J93)</f>
        <v>8700</v>
      </c>
      <c r="H93" s="144"/>
      <c r="I93" s="144">
        <v>8700</v>
      </c>
      <c r="J93" s="144"/>
      <c r="K93" s="144"/>
      <c r="L93" s="144"/>
      <c r="M93" s="144"/>
      <c r="N93" s="144"/>
      <c r="O93" s="144"/>
      <c r="P93" s="144"/>
      <c r="Q93" s="144"/>
      <c r="R93" s="144"/>
      <c r="S93" s="144">
        <f t="shared" si="4"/>
        <v>2000</v>
      </c>
      <c r="T93" s="144"/>
      <c r="U93" s="144">
        <v>2000</v>
      </c>
      <c r="V93" s="144"/>
    </row>
    <row r="94" spans="1:22" ht="47.25" customHeight="1">
      <c r="A94" s="191">
        <v>80</v>
      </c>
      <c r="B94" s="192" t="s">
        <v>516</v>
      </c>
      <c r="C94" s="193" t="s">
        <v>291</v>
      </c>
      <c r="D94" s="193"/>
      <c r="E94" s="194"/>
      <c r="F94" s="193"/>
      <c r="G94" s="144">
        <f>SUM(H94:J94)</f>
        <v>11700</v>
      </c>
      <c r="H94" s="144"/>
      <c r="I94" s="144">
        <v>11700</v>
      </c>
      <c r="J94" s="144"/>
      <c r="K94" s="144"/>
      <c r="L94" s="144"/>
      <c r="M94" s="144"/>
      <c r="N94" s="144"/>
      <c r="O94" s="144"/>
      <c r="P94" s="144"/>
      <c r="Q94" s="144"/>
      <c r="R94" s="144"/>
      <c r="S94" s="144">
        <f t="shared" si="4"/>
        <v>3000</v>
      </c>
      <c r="T94" s="144"/>
      <c r="U94" s="144">
        <v>3000</v>
      </c>
      <c r="V94" s="144"/>
    </row>
    <row r="95" spans="1:22" ht="47.25" customHeight="1">
      <c r="A95" s="191">
        <v>81</v>
      </c>
      <c r="B95" s="192" t="s">
        <v>517</v>
      </c>
      <c r="C95" s="193" t="s">
        <v>283</v>
      </c>
      <c r="D95" s="193"/>
      <c r="E95" s="194"/>
      <c r="F95" s="193"/>
      <c r="G95" s="144">
        <f>SUM(H95:J95)</f>
        <v>8000</v>
      </c>
      <c r="H95" s="144"/>
      <c r="I95" s="144">
        <v>8000</v>
      </c>
      <c r="J95" s="144"/>
      <c r="K95" s="144"/>
      <c r="L95" s="144"/>
      <c r="M95" s="144"/>
      <c r="N95" s="144"/>
      <c r="O95" s="144"/>
      <c r="P95" s="144"/>
      <c r="Q95" s="144"/>
      <c r="R95" s="144"/>
      <c r="S95" s="144">
        <f t="shared" si="4"/>
        <v>2000</v>
      </c>
      <c r="T95" s="144"/>
      <c r="U95" s="144">
        <v>2000</v>
      </c>
      <c r="V95" s="144"/>
    </row>
    <row r="96" spans="1:22" ht="47.25" customHeight="1">
      <c r="A96" s="191">
        <v>82</v>
      </c>
      <c r="B96" s="192" t="s">
        <v>518</v>
      </c>
      <c r="C96" s="193" t="s">
        <v>289</v>
      </c>
      <c r="D96" s="193"/>
      <c r="E96" s="194"/>
      <c r="F96" s="193"/>
      <c r="G96" s="144">
        <f>SUM(H96:J96)</f>
        <v>7000</v>
      </c>
      <c r="H96" s="144"/>
      <c r="I96" s="144">
        <v>7000</v>
      </c>
      <c r="J96" s="144"/>
      <c r="K96" s="144"/>
      <c r="L96" s="144"/>
      <c r="M96" s="144"/>
      <c r="N96" s="144"/>
      <c r="O96" s="144"/>
      <c r="P96" s="144"/>
      <c r="Q96" s="144"/>
      <c r="R96" s="144"/>
      <c r="S96" s="144">
        <f t="shared" si="4"/>
        <v>1500</v>
      </c>
      <c r="T96" s="144"/>
      <c r="U96" s="144">
        <v>1500</v>
      </c>
      <c r="V96" s="144"/>
    </row>
    <row r="97" spans="1:22" ht="47.25" customHeight="1">
      <c r="A97" s="191">
        <v>83</v>
      </c>
      <c r="B97" s="192" t="s">
        <v>519</v>
      </c>
      <c r="C97" s="193" t="s">
        <v>289</v>
      </c>
      <c r="D97" s="193"/>
      <c r="E97" s="194"/>
      <c r="F97" s="193"/>
      <c r="G97" s="144">
        <f>SUM(H97:J97)</f>
        <v>32130</v>
      </c>
      <c r="H97" s="144"/>
      <c r="I97" s="144">
        <v>32130</v>
      </c>
      <c r="J97" s="144"/>
      <c r="K97" s="144"/>
      <c r="L97" s="144"/>
      <c r="M97" s="144"/>
      <c r="N97" s="144"/>
      <c r="O97" s="144"/>
      <c r="P97" s="144"/>
      <c r="Q97" s="144"/>
      <c r="R97" s="144"/>
      <c r="S97" s="144">
        <f t="shared" si="4"/>
        <v>4500</v>
      </c>
      <c r="T97" s="144"/>
      <c r="U97" s="144">
        <v>4500</v>
      </c>
      <c r="V97" s="144"/>
    </row>
    <row r="98" spans="1:22" ht="47.25" customHeight="1">
      <c r="A98" s="191">
        <v>84</v>
      </c>
      <c r="B98" s="192" t="s">
        <v>520</v>
      </c>
      <c r="C98" s="193" t="s">
        <v>283</v>
      </c>
      <c r="D98" s="193"/>
      <c r="E98" s="194"/>
      <c r="F98" s="193"/>
      <c r="G98" s="144">
        <f>SUM(H98:J98)</f>
        <v>20278.800000000003</v>
      </c>
      <c r="H98" s="144"/>
      <c r="I98" s="144">
        <v>20278.800000000003</v>
      </c>
      <c r="J98" s="144"/>
      <c r="K98" s="144"/>
      <c r="L98" s="144"/>
      <c r="M98" s="144"/>
      <c r="N98" s="144"/>
      <c r="O98" s="144"/>
      <c r="P98" s="144"/>
      <c r="Q98" s="144"/>
      <c r="R98" s="144"/>
      <c r="S98" s="144">
        <f t="shared" si="4"/>
        <v>3000</v>
      </c>
      <c r="T98" s="144"/>
      <c r="U98" s="144">
        <v>3000</v>
      </c>
      <c r="V98" s="144"/>
    </row>
    <row r="99" spans="1:22" ht="47.25" customHeight="1">
      <c r="A99" s="191">
        <v>85</v>
      </c>
      <c r="B99" s="192" t="s">
        <v>530</v>
      </c>
      <c r="D99" s="193"/>
      <c r="E99" s="194"/>
      <c r="F99" s="193" t="s">
        <v>531</v>
      </c>
      <c r="G99" s="144">
        <v>3852</v>
      </c>
      <c r="H99" s="144"/>
      <c r="I99" s="144"/>
      <c r="J99" s="144"/>
      <c r="K99" s="144">
        <v>3636</v>
      </c>
      <c r="L99" s="144"/>
      <c r="M99" s="144"/>
      <c r="N99" s="144"/>
      <c r="O99" s="144">
        <v>1662</v>
      </c>
      <c r="P99" s="144"/>
      <c r="Q99" s="144"/>
      <c r="R99" s="144"/>
      <c r="S99" s="144">
        <f t="shared" si="4"/>
        <v>1974</v>
      </c>
      <c r="T99" s="144"/>
      <c r="U99" s="144">
        <v>1974</v>
      </c>
      <c r="V99" s="144"/>
    </row>
    <row r="100" spans="1:22" ht="47.25" customHeight="1">
      <c r="A100" s="191">
        <v>86</v>
      </c>
      <c r="B100" s="192" t="s">
        <v>532</v>
      </c>
      <c r="D100" s="193"/>
      <c r="E100" s="194"/>
      <c r="F100" s="193" t="s">
        <v>533</v>
      </c>
      <c r="G100" s="144">
        <v>1021</v>
      </c>
      <c r="H100" s="144"/>
      <c r="I100" s="144"/>
      <c r="J100" s="144"/>
      <c r="K100" s="144">
        <v>1021</v>
      </c>
      <c r="L100" s="144"/>
      <c r="M100" s="144"/>
      <c r="N100" s="144"/>
      <c r="O100" s="144">
        <v>762</v>
      </c>
      <c r="P100" s="144"/>
      <c r="Q100" s="144"/>
      <c r="R100" s="144"/>
      <c r="S100" s="144">
        <f t="shared" si="4"/>
        <v>150</v>
      </c>
      <c r="T100" s="144"/>
      <c r="U100" s="144">
        <v>150</v>
      </c>
      <c r="V100" s="144"/>
    </row>
    <row r="101" spans="1:22" ht="47.25" customHeight="1">
      <c r="A101" s="191">
        <v>87</v>
      </c>
      <c r="B101" s="192" t="s">
        <v>534</v>
      </c>
      <c r="D101" s="193"/>
      <c r="E101" s="194"/>
      <c r="F101" s="193" t="s">
        <v>535</v>
      </c>
      <c r="G101" s="144">
        <v>513</v>
      </c>
      <c r="H101" s="144"/>
      <c r="I101" s="144"/>
      <c r="J101" s="144"/>
      <c r="K101" s="144">
        <v>428</v>
      </c>
      <c r="L101" s="144"/>
      <c r="M101" s="144"/>
      <c r="N101" s="144"/>
      <c r="O101" s="144">
        <v>368.04</v>
      </c>
      <c r="P101" s="144"/>
      <c r="Q101" s="144"/>
      <c r="R101" s="144"/>
      <c r="S101" s="144">
        <f t="shared" si="4"/>
        <v>59.95999999999998</v>
      </c>
      <c r="T101" s="144"/>
      <c r="U101" s="144">
        <v>59.95999999999998</v>
      </c>
      <c r="V101" s="144"/>
    </row>
    <row r="102" spans="1:22" ht="47.25" customHeight="1">
      <c r="A102" s="191">
        <v>88</v>
      </c>
      <c r="B102" s="192" t="s">
        <v>536</v>
      </c>
      <c r="D102" s="193"/>
      <c r="E102" s="194"/>
      <c r="F102" s="193" t="s">
        <v>537</v>
      </c>
      <c r="G102" s="144">
        <v>269</v>
      </c>
      <c r="H102" s="144"/>
      <c r="I102" s="144"/>
      <c r="J102" s="144"/>
      <c r="K102" s="144">
        <v>254</v>
      </c>
      <c r="L102" s="144"/>
      <c r="M102" s="144"/>
      <c r="N102" s="144"/>
      <c r="O102" s="144">
        <v>0</v>
      </c>
      <c r="P102" s="144"/>
      <c r="Q102" s="144"/>
      <c r="R102" s="144"/>
      <c r="S102" s="144">
        <f t="shared" si="4"/>
        <v>254</v>
      </c>
      <c r="T102" s="144"/>
      <c r="U102" s="144">
        <v>254</v>
      </c>
      <c r="V102" s="144"/>
    </row>
    <row r="103" spans="1:22" ht="47.25" customHeight="1">
      <c r="A103" s="191">
        <v>89</v>
      </c>
      <c r="B103" s="192" t="s">
        <v>538</v>
      </c>
      <c r="D103" s="193"/>
      <c r="E103" s="194"/>
      <c r="F103" s="193" t="s">
        <v>539</v>
      </c>
      <c r="G103" s="144">
        <v>248</v>
      </c>
      <c r="H103" s="144"/>
      <c r="I103" s="144"/>
      <c r="J103" s="144"/>
      <c r="K103" s="144">
        <v>236</v>
      </c>
      <c r="L103" s="144"/>
      <c r="M103" s="144"/>
      <c r="N103" s="144"/>
      <c r="O103" s="144">
        <v>100</v>
      </c>
      <c r="P103" s="144"/>
      <c r="Q103" s="144"/>
      <c r="R103" s="144"/>
      <c r="S103" s="144">
        <f t="shared" si="4"/>
        <v>70</v>
      </c>
      <c r="T103" s="144"/>
      <c r="U103" s="144">
        <v>70</v>
      </c>
      <c r="V103" s="144"/>
    </row>
    <row r="104" spans="1:22" ht="47.25" customHeight="1">
      <c r="A104" s="191">
        <v>90</v>
      </c>
      <c r="B104" s="192" t="s">
        <v>540</v>
      </c>
      <c r="D104" s="193"/>
      <c r="E104" s="194"/>
      <c r="F104" s="193" t="s">
        <v>541</v>
      </c>
      <c r="G104" s="144">
        <v>838</v>
      </c>
      <c r="H104" s="144"/>
      <c r="I104" s="144"/>
      <c r="J104" s="144"/>
      <c r="K104" s="144">
        <v>696</v>
      </c>
      <c r="L104" s="144"/>
      <c r="M104" s="144"/>
      <c r="N104" s="144"/>
      <c r="O104" s="144">
        <v>100</v>
      </c>
      <c r="P104" s="144"/>
      <c r="Q104" s="144"/>
      <c r="R104" s="144"/>
      <c r="S104" s="144">
        <f t="shared" si="4"/>
        <v>150</v>
      </c>
      <c r="T104" s="144"/>
      <c r="U104" s="144">
        <v>150</v>
      </c>
      <c r="V104" s="144"/>
    </row>
    <row r="105" spans="1:22" ht="47.25" customHeight="1">
      <c r="A105" s="191">
        <v>91</v>
      </c>
      <c r="B105" s="192" t="s">
        <v>542</v>
      </c>
      <c r="D105" s="193"/>
      <c r="E105" s="194"/>
      <c r="F105" s="193" t="s">
        <v>543</v>
      </c>
      <c r="G105" s="144">
        <v>680</v>
      </c>
      <c r="H105" s="144"/>
      <c r="I105" s="144"/>
      <c r="J105" s="144"/>
      <c r="K105" s="144">
        <v>562</v>
      </c>
      <c r="L105" s="144"/>
      <c r="M105" s="144"/>
      <c r="N105" s="144"/>
      <c r="O105" s="144">
        <v>100</v>
      </c>
      <c r="P105" s="144"/>
      <c r="Q105" s="144"/>
      <c r="R105" s="144"/>
      <c r="S105" s="144">
        <f t="shared" si="4"/>
        <v>230</v>
      </c>
      <c r="T105" s="144"/>
      <c r="U105" s="144">
        <v>230</v>
      </c>
      <c r="V105" s="144"/>
    </row>
    <row r="106" spans="1:22" ht="47.25" customHeight="1">
      <c r="A106" s="191">
        <v>92</v>
      </c>
      <c r="B106" s="192" t="s">
        <v>544</v>
      </c>
      <c r="D106" s="193"/>
      <c r="E106" s="194"/>
      <c r="F106" s="193" t="s">
        <v>545</v>
      </c>
      <c r="G106" s="144">
        <v>1274</v>
      </c>
      <c r="H106" s="144"/>
      <c r="I106" s="144"/>
      <c r="J106" s="144"/>
      <c r="K106" s="144">
        <v>1025</v>
      </c>
      <c r="L106" s="144"/>
      <c r="M106" s="144"/>
      <c r="N106" s="144"/>
      <c r="O106" s="144">
        <v>100</v>
      </c>
      <c r="P106" s="144"/>
      <c r="Q106" s="144"/>
      <c r="R106" s="144"/>
      <c r="S106" s="144">
        <f t="shared" si="4"/>
        <v>450</v>
      </c>
      <c r="T106" s="144"/>
      <c r="U106" s="144">
        <v>450</v>
      </c>
      <c r="V106" s="144"/>
    </row>
    <row r="107" spans="1:22" ht="60">
      <c r="A107" s="191">
        <v>93</v>
      </c>
      <c r="B107" s="192" t="s">
        <v>546</v>
      </c>
      <c r="D107" s="193"/>
      <c r="E107" s="194"/>
      <c r="F107" s="193" t="s">
        <v>547</v>
      </c>
      <c r="G107" s="144">
        <v>420</v>
      </c>
      <c r="H107" s="144"/>
      <c r="I107" s="144"/>
      <c r="J107" s="144"/>
      <c r="K107" s="144">
        <v>247</v>
      </c>
      <c r="L107" s="144"/>
      <c r="M107" s="144"/>
      <c r="N107" s="144"/>
      <c r="O107" s="144">
        <v>100</v>
      </c>
      <c r="P107" s="144"/>
      <c r="Q107" s="144"/>
      <c r="R107" s="144"/>
      <c r="S107" s="144">
        <f t="shared" si="4"/>
        <v>70</v>
      </c>
      <c r="T107" s="144"/>
      <c r="U107" s="144">
        <v>70</v>
      </c>
      <c r="V107" s="144"/>
    </row>
    <row r="108" spans="1:22" ht="47.25" customHeight="1">
      <c r="A108" s="191">
        <v>94</v>
      </c>
      <c r="B108" s="192" t="s">
        <v>548</v>
      </c>
      <c r="D108" s="193"/>
      <c r="E108" s="194"/>
      <c r="F108" s="193" t="s">
        <v>549</v>
      </c>
      <c r="G108" s="144">
        <v>903</v>
      </c>
      <c r="H108" s="144"/>
      <c r="I108" s="144"/>
      <c r="J108" s="144"/>
      <c r="K108" s="144">
        <v>880</v>
      </c>
      <c r="L108" s="144"/>
      <c r="M108" s="144"/>
      <c r="N108" s="144"/>
      <c r="O108" s="144">
        <v>100</v>
      </c>
      <c r="P108" s="144"/>
      <c r="Q108" s="144"/>
      <c r="R108" s="144"/>
      <c r="S108" s="144">
        <f t="shared" si="4"/>
        <v>400</v>
      </c>
      <c r="T108" s="144"/>
      <c r="U108" s="144">
        <v>400</v>
      </c>
      <c r="V108" s="144"/>
    </row>
    <row r="109" spans="1:22" ht="45">
      <c r="A109" s="191">
        <v>95</v>
      </c>
      <c r="B109" s="192" t="s">
        <v>550</v>
      </c>
      <c r="D109" s="193"/>
      <c r="E109" s="194"/>
      <c r="F109" s="193" t="s">
        <v>551</v>
      </c>
      <c r="G109" s="144">
        <v>281</v>
      </c>
      <c r="H109" s="144"/>
      <c r="I109" s="144"/>
      <c r="J109" s="144"/>
      <c r="K109" s="144">
        <v>281</v>
      </c>
      <c r="L109" s="144"/>
      <c r="M109" s="144"/>
      <c r="N109" s="144"/>
      <c r="O109" s="144">
        <v>100</v>
      </c>
      <c r="P109" s="144"/>
      <c r="Q109" s="144"/>
      <c r="R109" s="144"/>
      <c r="S109" s="144">
        <f t="shared" si="4"/>
        <v>181</v>
      </c>
      <c r="T109" s="144"/>
      <c r="U109" s="144">
        <v>181</v>
      </c>
      <c r="V109" s="144"/>
    </row>
    <row r="110" spans="1:22" ht="47.25" customHeight="1">
      <c r="A110" s="191">
        <v>96</v>
      </c>
      <c r="B110" s="192" t="s">
        <v>552</v>
      </c>
      <c r="D110" s="193"/>
      <c r="E110" s="194"/>
      <c r="F110" s="193" t="s">
        <v>553</v>
      </c>
      <c r="G110" s="144">
        <v>434</v>
      </c>
      <c r="H110" s="144"/>
      <c r="I110" s="144"/>
      <c r="J110" s="144"/>
      <c r="K110" s="144">
        <v>434</v>
      </c>
      <c r="L110" s="144"/>
      <c r="M110" s="144"/>
      <c r="N110" s="144"/>
      <c r="O110" s="144"/>
      <c r="P110" s="144"/>
      <c r="Q110" s="144"/>
      <c r="R110" s="144"/>
      <c r="S110" s="144">
        <f t="shared" si="4"/>
        <v>150</v>
      </c>
      <c r="T110" s="144"/>
      <c r="U110" s="144">
        <v>150</v>
      </c>
      <c r="V110" s="144"/>
    </row>
    <row r="111" spans="1:22" ht="47.25" customHeight="1">
      <c r="A111" s="191">
        <v>97</v>
      </c>
      <c r="B111" s="192" t="s">
        <v>554</v>
      </c>
      <c r="D111" s="193"/>
      <c r="E111" s="194"/>
      <c r="F111" s="193" t="s">
        <v>555</v>
      </c>
      <c r="G111" s="144">
        <v>572</v>
      </c>
      <c r="H111" s="144"/>
      <c r="I111" s="144"/>
      <c r="J111" s="144"/>
      <c r="K111" s="144">
        <v>448</v>
      </c>
      <c r="L111" s="144"/>
      <c r="M111" s="144"/>
      <c r="N111" s="144"/>
      <c r="O111" s="144"/>
      <c r="P111" s="144"/>
      <c r="Q111" s="144"/>
      <c r="R111" s="144"/>
      <c r="S111" s="144">
        <f t="shared" si="4"/>
        <v>200</v>
      </c>
      <c r="T111" s="144"/>
      <c r="U111" s="144">
        <v>200</v>
      </c>
      <c r="V111" s="144"/>
    </row>
    <row r="112" spans="1:22" ht="47.25" customHeight="1">
      <c r="A112" s="191">
        <v>98</v>
      </c>
      <c r="B112" s="192" t="s">
        <v>556</v>
      </c>
      <c r="D112" s="193"/>
      <c r="E112" s="194"/>
      <c r="F112" s="193" t="s">
        <v>557</v>
      </c>
      <c r="G112" s="144">
        <v>186</v>
      </c>
      <c r="H112" s="144"/>
      <c r="I112" s="144"/>
      <c r="J112" s="144"/>
      <c r="K112" s="144">
        <v>186</v>
      </c>
      <c r="L112" s="144"/>
      <c r="M112" s="144"/>
      <c r="N112" s="144"/>
      <c r="O112" s="144">
        <v>100</v>
      </c>
      <c r="P112" s="144"/>
      <c r="Q112" s="144"/>
      <c r="R112" s="144"/>
      <c r="S112" s="144">
        <f t="shared" si="4"/>
        <v>86</v>
      </c>
      <c r="T112" s="144"/>
      <c r="U112" s="144">
        <v>86</v>
      </c>
      <c r="V112" s="144"/>
    </row>
    <row r="113" spans="1:22" ht="47.25" customHeight="1">
      <c r="A113" s="191">
        <v>99</v>
      </c>
      <c r="B113" s="192" t="s">
        <v>558</v>
      </c>
      <c r="D113" s="193"/>
      <c r="E113" s="194"/>
      <c r="F113" s="193" t="s">
        <v>557</v>
      </c>
      <c r="G113" s="144">
        <v>393</v>
      </c>
      <c r="H113" s="144"/>
      <c r="I113" s="144"/>
      <c r="J113" s="144"/>
      <c r="K113" s="144">
        <v>393</v>
      </c>
      <c r="L113" s="144"/>
      <c r="M113" s="144"/>
      <c r="N113" s="144"/>
      <c r="O113" s="144">
        <v>100</v>
      </c>
      <c r="P113" s="144"/>
      <c r="Q113" s="144"/>
      <c r="R113" s="144"/>
      <c r="S113" s="144">
        <f t="shared" si="4"/>
        <v>150</v>
      </c>
      <c r="T113" s="144"/>
      <c r="U113" s="144">
        <v>150</v>
      </c>
      <c r="V113" s="144"/>
    </row>
    <row r="114" spans="1:22" ht="47.25" customHeight="1">
      <c r="A114" s="191">
        <v>100</v>
      </c>
      <c r="B114" s="192" t="s">
        <v>559</v>
      </c>
      <c r="D114" s="193"/>
      <c r="E114" s="194"/>
      <c r="F114" s="193" t="s">
        <v>560</v>
      </c>
      <c r="G114" s="144">
        <v>1580</v>
      </c>
      <c r="H114" s="144"/>
      <c r="I114" s="144"/>
      <c r="J114" s="144"/>
      <c r="K114" s="144">
        <v>1198</v>
      </c>
      <c r="L114" s="144"/>
      <c r="M114" s="144"/>
      <c r="N114" s="144"/>
      <c r="O114" s="144"/>
      <c r="P114" s="144"/>
      <c r="Q114" s="144"/>
      <c r="R114" s="144"/>
      <c r="S114" s="144">
        <f t="shared" si="4"/>
        <v>500</v>
      </c>
      <c r="T114" s="144"/>
      <c r="U114" s="144">
        <v>500</v>
      </c>
      <c r="V114" s="144"/>
    </row>
    <row r="115" spans="1:22" ht="63.75" customHeight="1">
      <c r="A115" s="191">
        <v>101</v>
      </c>
      <c r="B115" s="192" t="s">
        <v>561</v>
      </c>
      <c r="D115" s="193"/>
      <c r="E115" s="194"/>
      <c r="F115" s="193" t="s">
        <v>562</v>
      </c>
      <c r="G115" s="144">
        <v>607</v>
      </c>
      <c r="H115" s="144"/>
      <c r="I115" s="144"/>
      <c r="J115" s="144"/>
      <c r="K115" s="144">
        <v>607</v>
      </c>
      <c r="L115" s="144"/>
      <c r="M115" s="144"/>
      <c r="N115" s="144"/>
      <c r="O115" s="144"/>
      <c r="P115" s="144"/>
      <c r="Q115" s="144"/>
      <c r="R115" s="144"/>
      <c r="S115" s="144">
        <f t="shared" si="4"/>
        <v>300</v>
      </c>
      <c r="T115" s="144"/>
      <c r="U115" s="144">
        <v>300</v>
      </c>
      <c r="V115" s="144"/>
    </row>
    <row r="116" spans="1:22" ht="47.25" customHeight="1">
      <c r="A116" s="191">
        <v>102</v>
      </c>
      <c r="B116" s="192" t="s">
        <v>563</v>
      </c>
      <c r="D116" s="193"/>
      <c r="E116" s="194"/>
      <c r="F116" s="193"/>
      <c r="G116" s="144">
        <v>1000</v>
      </c>
      <c r="H116" s="144"/>
      <c r="I116" s="144"/>
      <c r="J116" s="144"/>
      <c r="K116" s="144">
        <v>1000</v>
      </c>
      <c r="L116" s="144"/>
      <c r="M116" s="144"/>
      <c r="N116" s="144"/>
      <c r="O116" s="144"/>
      <c r="P116" s="144"/>
      <c r="Q116" s="144"/>
      <c r="R116" s="144"/>
      <c r="S116" s="144">
        <f t="shared" si="4"/>
        <v>500</v>
      </c>
      <c r="T116" s="144"/>
      <c r="U116" s="144">
        <v>500</v>
      </c>
      <c r="V116" s="144"/>
    </row>
    <row r="117" spans="1:22" ht="47.25" customHeight="1">
      <c r="A117" s="191">
        <v>103</v>
      </c>
      <c r="B117" s="192" t="s">
        <v>564</v>
      </c>
      <c r="D117" s="193"/>
      <c r="E117" s="194"/>
      <c r="F117" s="193"/>
      <c r="G117" s="144">
        <v>1000</v>
      </c>
      <c r="H117" s="144"/>
      <c r="I117" s="144"/>
      <c r="J117" s="144"/>
      <c r="K117" s="144">
        <v>1000</v>
      </c>
      <c r="L117" s="144"/>
      <c r="M117" s="144"/>
      <c r="N117" s="144"/>
      <c r="O117" s="144"/>
      <c r="P117" s="144"/>
      <c r="Q117" s="144"/>
      <c r="R117" s="144"/>
      <c r="S117" s="144">
        <f t="shared" si="4"/>
        <v>500</v>
      </c>
      <c r="T117" s="144"/>
      <c r="U117" s="144">
        <v>500</v>
      </c>
      <c r="V117" s="144"/>
    </row>
    <row r="118" spans="1:22" ht="47.25" customHeight="1">
      <c r="A118" s="191">
        <v>104</v>
      </c>
      <c r="B118" s="192" t="s">
        <v>575</v>
      </c>
      <c r="D118" s="193"/>
      <c r="E118" s="194"/>
      <c r="F118" s="193"/>
      <c r="G118" s="144">
        <v>3500</v>
      </c>
      <c r="H118" s="144"/>
      <c r="I118" s="144"/>
      <c r="J118" s="144"/>
      <c r="K118" s="144"/>
      <c r="L118" s="144"/>
      <c r="M118" s="144"/>
      <c r="N118" s="144"/>
      <c r="O118" s="144"/>
      <c r="P118" s="144"/>
      <c r="Q118" s="144"/>
      <c r="R118" s="144"/>
      <c r="S118" s="144">
        <f t="shared" si="4"/>
        <v>500</v>
      </c>
      <c r="T118" s="144"/>
      <c r="U118" s="144">
        <v>500</v>
      </c>
      <c r="V118" s="144"/>
    </row>
    <row r="119" spans="1:22" ht="47.25" customHeight="1">
      <c r="A119" s="191">
        <v>105</v>
      </c>
      <c r="B119" s="192" t="s">
        <v>576</v>
      </c>
      <c r="D119" s="193"/>
      <c r="E119" s="194"/>
      <c r="F119" s="193"/>
      <c r="G119" s="144">
        <v>1000</v>
      </c>
      <c r="H119" s="144"/>
      <c r="I119" s="144"/>
      <c r="J119" s="144"/>
      <c r="K119" s="144"/>
      <c r="L119" s="144"/>
      <c r="M119" s="144"/>
      <c r="N119" s="144"/>
      <c r="O119" s="144"/>
      <c r="P119" s="144"/>
      <c r="Q119" s="144"/>
      <c r="R119" s="144"/>
      <c r="S119" s="144">
        <f t="shared" si="4"/>
        <v>500</v>
      </c>
      <c r="T119" s="144"/>
      <c r="U119" s="144">
        <v>500</v>
      </c>
      <c r="V119" s="144"/>
    </row>
    <row r="120" spans="1:22" ht="47.25" customHeight="1">
      <c r="A120" s="191">
        <v>106</v>
      </c>
      <c r="B120" s="192" t="s">
        <v>577</v>
      </c>
      <c r="D120" s="193"/>
      <c r="E120" s="194"/>
      <c r="F120" s="193"/>
      <c r="G120" s="144">
        <v>1000</v>
      </c>
      <c r="H120" s="144"/>
      <c r="I120" s="144"/>
      <c r="J120" s="144"/>
      <c r="K120" s="144"/>
      <c r="L120" s="144"/>
      <c r="M120" s="144"/>
      <c r="N120" s="144"/>
      <c r="O120" s="144"/>
      <c r="P120" s="144"/>
      <c r="Q120" s="144"/>
      <c r="R120" s="144"/>
      <c r="S120" s="144">
        <f t="shared" si="4"/>
        <v>500</v>
      </c>
      <c r="T120" s="144"/>
      <c r="U120" s="144">
        <v>500</v>
      </c>
      <c r="V120" s="144"/>
    </row>
    <row r="121" spans="1:22" ht="47.25" customHeight="1">
      <c r="A121" s="191">
        <v>107</v>
      </c>
      <c r="B121" s="192" t="s">
        <v>578</v>
      </c>
      <c r="D121" s="193"/>
      <c r="E121" s="194"/>
      <c r="F121" s="193"/>
      <c r="G121" s="144">
        <v>1500</v>
      </c>
      <c r="H121" s="144"/>
      <c r="I121" s="144"/>
      <c r="J121" s="144"/>
      <c r="K121" s="144"/>
      <c r="L121" s="144"/>
      <c r="M121" s="144"/>
      <c r="N121" s="144"/>
      <c r="O121" s="144"/>
      <c r="P121" s="144"/>
      <c r="Q121" s="144"/>
      <c r="R121" s="144"/>
      <c r="S121" s="144">
        <f t="shared" si="4"/>
        <v>500</v>
      </c>
      <c r="T121" s="144"/>
      <c r="U121" s="144">
        <v>500</v>
      </c>
      <c r="V121" s="144"/>
    </row>
    <row r="122" spans="1:22" ht="47.25" customHeight="1">
      <c r="A122" s="191">
        <v>108</v>
      </c>
      <c r="B122" s="192" t="s">
        <v>579</v>
      </c>
      <c r="D122" s="193"/>
      <c r="E122" s="194"/>
      <c r="F122" s="193"/>
      <c r="G122" s="144">
        <v>5000</v>
      </c>
      <c r="H122" s="144"/>
      <c r="I122" s="144"/>
      <c r="J122" s="144"/>
      <c r="K122" s="144"/>
      <c r="L122" s="144"/>
      <c r="M122" s="144"/>
      <c r="N122" s="144"/>
      <c r="O122" s="144"/>
      <c r="P122" s="144"/>
      <c r="Q122" s="144"/>
      <c r="R122" s="144"/>
      <c r="S122" s="144">
        <f t="shared" si="4"/>
        <v>500</v>
      </c>
      <c r="T122" s="144"/>
      <c r="U122" s="144">
        <v>500</v>
      </c>
      <c r="V122" s="144"/>
    </row>
    <row r="123" spans="1:22" ht="47.25" customHeight="1">
      <c r="A123" s="191">
        <v>109</v>
      </c>
      <c r="B123" s="192" t="s">
        <v>580</v>
      </c>
      <c r="D123" s="193"/>
      <c r="E123" s="194"/>
      <c r="F123" s="193"/>
      <c r="G123" s="144">
        <v>3500</v>
      </c>
      <c r="H123" s="144"/>
      <c r="I123" s="144"/>
      <c r="J123" s="144"/>
      <c r="K123" s="144"/>
      <c r="L123" s="144"/>
      <c r="M123" s="144"/>
      <c r="N123" s="144"/>
      <c r="O123" s="144"/>
      <c r="P123" s="144"/>
      <c r="Q123" s="144"/>
      <c r="R123" s="144"/>
      <c r="S123" s="144">
        <f t="shared" si="4"/>
        <v>500</v>
      </c>
      <c r="T123" s="144"/>
      <c r="U123" s="144">
        <v>500</v>
      </c>
      <c r="V123" s="144"/>
    </row>
    <row r="124" spans="1:22" ht="47.25" customHeight="1">
      <c r="A124" s="191">
        <v>110</v>
      </c>
      <c r="B124" s="192" t="s">
        <v>581</v>
      </c>
      <c r="D124" s="193"/>
      <c r="E124" s="194"/>
      <c r="F124" s="193"/>
      <c r="G124" s="144">
        <v>1000</v>
      </c>
      <c r="H124" s="144"/>
      <c r="I124" s="144"/>
      <c r="J124" s="144"/>
      <c r="K124" s="144"/>
      <c r="L124" s="144"/>
      <c r="M124" s="144"/>
      <c r="N124" s="144"/>
      <c r="O124" s="144"/>
      <c r="P124" s="144"/>
      <c r="Q124" s="144"/>
      <c r="R124" s="144"/>
      <c r="S124" s="144">
        <f t="shared" si="4"/>
        <v>500</v>
      </c>
      <c r="T124" s="144"/>
      <c r="U124" s="144">
        <v>500</v>
      </c>
      <c r="V124" s="144"/>
    </row>
    <row r="125" spans="1:22" ht="47.25" customHeight="1">
      <c r="A125" s="191">
        <v>111</v>
      </c>
      <c r="B125" s="192" t="s">
        <v>582</v>
      </c>
      <c r="D125" s="193"/>
      <c r="E125" s="194"/>
      <c r="F125" s="193"/>
      <c r="G125" s="144">
        <v>1000</v>
      </c>
      <c r="H125" s="144"/>
      <c r="I125" s="144"/>
      <c r="J125" s="144"/>
      <c r="K125" s="144"/>
      <c r="L125" s="144"/>
      <c r="M125" s="144"/>
      <c r="N125" s="144"/>
      <c r="O125" s="144"/>
      <c r="P125" s="144"/>
      <c r="Q125" s="144"/>
      <c r="R125" s="144"/>
      <c r="S125" s="144">
        <f t="shared" si="4"/>
        <v>500</v>
      </c>
      <c r="T125" s="144"/>
      <c r="U125" s="144">
        <v>500</v>
      </c>
      <c r="V125" s="144"/>
    </row>
    <row r="126" spans="1:22" ht="47.25" customHeight="1">
      <c r="A126" s="191">
        <v>112</v>
      </c>
      <c r="B126" s="192" t="s">
        <v>583</v>
      </c>
      <c r="D126" s="193"/>
      <c r="E126" s="194"/>
      <c r="F126" s="193"/>
      <c r="G126" s="144">
        <v>1000</v>
      </c>
      <c r="H126" s="144"/>
      <c r="I126" s="144"/>
      <c r="J126" s="144"/>
      <c r="K126" s="144"/>
      <c r="L126" s="144"/>
      <c r="M126" s="144"/>
      <c r="N126" s="144"/>
      <c r="O126" s="144"/>
      <c r="P126" s="144"/>
      <c r="Q126" s="144"/>
      <c r="R126" s="144"/>
      <c r="S126" s="144">
        <f t="shared" si="4"/>
        <v>500</v>
      </c>
      <c r="T126" s="144"/>
      <c r="U126" s="144">
        <v>500</v>
      </c>
      <c r="V126" s="144"/>
    </row>
    <row r="127" spans="1:22" ht="47.25" customHeight="1">
      <c r="A127" s="191">
        <v>113</v>
      </c>
      <c r="B127" s="192" t="s">
        <v>584</v>
      </c>
      <c r="D127" s="193"/>
      <c r="E127" s="194"/>
      <c r="F127" s="193"/>
      <c r="G127" s="144">
        <v>400</v>
      </c>
      <c r="H127" s="144"/>
      <c r="I127" s="144"/>
      <c r="J127" s="144"/>
      <c r="K127" s="144"/>
      <c r="L127" s="144"/>
      <c r="M127" s="144"/>
      <c r="N127" s="144"/>
      <c r="O127" s="144"/>
      <c r="P127" s="144"/>
      <c r="Q127" s="144"/>
      <c r="R127" s="144"/>
      <c r="S127" s="144">
        <f t="shared" si="4"/>
        <v>100</v>
      </c>
      <c r="T127" s="144"/>
      <c r="U127" s="144">
        <v>100</v>
      </c>
      <c r="V127" s="144"/>
    </row>
    <row r="128" spans="1:22" ht="47.25" customHeight="1">
      <c r="A128" s="191">
        <v>114</v>
      </c>
      <c r="B128" s="192" t="s">
        <v>585</v>
      </c>
      <c r="D128" s="193"/>
      <c r="E128" s="194"/>
      <c r="F128" s="193"/>
      <c r="G128" s="144">
        <v>400</v>
      </c>
      <c r="H128" s="144"/>
      <c r="I128" s="144"/>
      <c r="J128" s="144"/>
      <c r="K128" s="144"/>
      <c r="L128" s="144"/>
      <c r="M128" s="144"/>
      <c r="N128" s="144"/>
      <c r="O128" s="144"/>
      <c r="P128" s="144"/>
      <c r="Q128" s="144"/>
      <c r="R128" s="144"/>
      <c r="S128" s="144">
        <f t="shared" si="4"/>
        <v>100</v>
      </c>
      <c r="T128" s="144"/>
      <c r="U128" s="144">
        <v>100</v>
      </c>
      <c r="V128" s="144"/>
    </row>
    <row r="129" spans="1:22" ht="79.5" customHeight="1">
      <c r="A129" s="191">
        <v>115</v>
      </c>
      <c r="B129" s="192" t="s">
        <v>586</v>
      </c>
      <c r="D129" s="193"/>
      <c r="E129" s="194"/>
      <c r="F129" s="193"/>
      <c r="G129" s="144">
        <v>3500</v>
      </c>
      <c r="H129" s="144"/>
      <c r="I129" s="144"/>
      <c r="J129" s="144"/>
      <c r="K129" s="144"/>
      <c r="L129" s="144"/>
      <c r="M129" s="144"/>
      <c r="N129" s="144"/>
      <c r="O129" s="144"/>
      <c r="P129" s="144"/>
      <c r="Q129" s="144"/>
      <c r="R129" s="144"/>
      <c r="S129" s="144">
        <f t="shared" si="4"/>
        <v>1500</v>
      </c>
      <c r="T129" s="144"/>
      <c r="U129" s="144">
        <v>1500</v>
      </c>
      <c r="V129" s="144"/>
    </row>
    <row r="130" spans="1:22" ht="47.25" customHeight="1">
      <c r="A130" s="191">
        <v>116</v>
      </c>
      <c r="B130" s="192" t="s">
        <v>587</v>
      </c>
      <c r="D130" s="193"/>
      <c r="E130" s="194"/>
      <c r="F130" s="193"/>
      <c r="G130" s="144">
        <v>1000</v>
      </c>
      <c r="H130" s="144"/>
      <c r="I130" s="144"/>
      <c r="J130" s="144"/>
      <c r="K130" s="144"/>
      <c r="L130" s="144"/>
      <c r="M130" s="144"/>
      <c r="N130" s="144"/>
      <c r="O130" s="144"/>
      <c r="P130" s="144"/>
      <c r="Q130" s="144"/>
      <c r="R130" s="144"/>
      <c r="S130" s="144">
        <f t="shared" si="4"/>
        <v>700</v>
      </c>
      <c r="T130" s="144"/>
      <c r="U130" s="144">
        <v>700</v>
      </c>
      <c r="V130" s="144"/>
    </row>
    <row r="131" spans="1:22" ht="47.25" customHeight="1">
      <c r="A131" s="191">
        <v>117</v>
      </c>
      <c r="B131" s="192" t="s">
        <v>588</v>
      </c>
      <c r="D131" s="193"/>
      <c r="E131" s="194"/>
      <c r="F131" s="193"/>
      <c r="G131" s="144">
        <v>1000</v>
      </c>
      <c r="H131" s="144"/>
      <c r="I131" s="144"/>
      <c r="J131" s="144"/>
      <c r="K131" s="144"/>
      <c r="L131" s="144"/>
      <c r="M131" s="144"/>
      <c r="N131" s="144"/>
      <c r="O131" s="144"/>
      <c r="P131" s="144"/>
      <c r="Q131" s="144"/>
      <c r="R131" s="144"/>
      <c r="S131" s="144">
        <f aca="true" t="shared" si="5" ref="S131:S160">SUM(T131:V131)</f>
        <v>700</v>
      </c>
      <c r="T131" s="144"/>
      <c r="U131" s="144">
        <v>700</v>
      </c>
      <c r="V131" s="144"/>
    </row>
    <row r="132" spans="1:22" ht="47.25" customHeight="1">
      <c r="A132" s="191">
        <v>118</v>
      </c>
      <c r="B132" s="192" t="s">
        <v>589</v>
      </c>
      <c r="D132" s="193"/>
      <c r="E132" s="194"/>
      <c r="F132" s="193"/>
      <c r="G132" s="144">
        <v>1000</v>
      </c>
      <c r="H132" s="144"/>
      <c r="I132" s="144"/>
      <c r="J132" s="144"/>
      <c r="K132" s="144"/>
      <c r="L132" s="144"/>
      <c r="M132" s="144"/>
      <c r="N132" s="144"/>
      <c r="O132" s="144"/>
      <c r="P132" s="144"/>
      <c r="Q132" s="144"/>
      <c r="R132" s="144"/>
      <c r="S132" s="144">
        <f t="shared" si="5"/>
        <v>700</v>
      </c>
      <c r="T132" s="144"/>
      <c r="U132" s="144">
        <v>700</v>
      </c>
      <c r="V132" s="144"/>
    </row>
    <row r="133" spans="1:22" ht="47.25" customHeight="1">
      <c r="A133" s="191">
        <v>119</v>
      </c>
      <c r="B133" s="192" t="s">
        <v>590</v>
      </c>
      <c r="D133" s="193"/>
      <c r="E133" s="194"/>
      <c r="F133" s="193"/>
      <c r="G133" s="144">
        <v>1000</v>
      </c>
      <c r="H133" s="144"/>
      <c r="I133" s="144"/>
      <c r="J133" s="144"/>
      <c r="K133" s="144"/>
      <c r="L133" s="144"/>
      <c r="M133" s="144"/>
      <c r="N133" s="144"/>
      <c r="O133" s="144"/>
      <c r="P133" s="144"/>
      <c r="Q133" s="144"/>
      <c r="R133" s="144"/>
      <c r="S133" s="144">
        <f t="shared" si="5"/>
        <v>700</v>
      </c>
      <c r="T133" s="144"/>
      <c r="U133" s="144">
        <v>700</v>
      </c>
      <c r="V133" s="144"/>
    </row>
    <row r="134" spans="1:22" ht="47.25" customHeight="1">
      <c r="A134" s="191">
        <v>120</v>
      </c>
      <c r="B134" s="192" t="s">
        <v>591</v>
      </c>
      <c r="D134" s="193"/>
      <c r="E134" s="194"/>
      <c r="F134" s="193"/>
      <c r="G134" s="144">
        <v>1000</v>
      </c>
      <c r="H134" s="144"/>
      <c r="I134" s="144"/>
      <c r="J134" s="144"/>
      <c r="K134" s="144"/>
      <c r="L134" s="144"/>
      <c r="M134" s="144"/>
      <c r="N134" s="144"/>
      <c r="O134" s="144"/>
      <c r="P134" s="144"/>
      <c r="Q134" s="144"/>
      <c r="R134" s="144"/>
      <c r="S134" s="144">
        <f t="shared" si="5"/>
        <v>700</v>
      </c>
      <c r="T134" s="144"/>
      <c r="U134" s="144">
        <v>700</v>
      </c>
      <c r="V134" s="144"/>
    </row>
    <row r="135" spans="1:22" ht="30" customHeight="1">
      <c r="A135" s="191">
        <v>121</v>
      </c>
      <c r="B135" s="192" t="s">
        <v>592</v>
      </c>
      <c r="D135" s="193"/>
      <c r="E135" s="194"/>
      <c r="F135" s="193"/>
      <c r="G135" s="144">
        <v>2000</v>
      </c>
      <c r="H135" s="144"/>
      <c r="I135" s="144"/>
      <c r="J135" s="144"/>
      <c r="K135" s="144"/>
      <c r="L135" s="144"/>
      <c r="M135" s="144"/>
      <c r="N135" s="144"/>
      <c r="O135" s="144"/>
      <c r="P135" s="144"/>
      <c r="Q135" s="144"/>
      <c r="R135" s="144"/>
      <c r="S135" s="144">
        <f t="shared" si="5"/>
        <v>500</v>
      </c>
      <c r="T135" s="144"/>
      <c r="U135" s="144">
        <v>500</v>
      </c>
      <c r="V135" s="144"/>
    </row>
    <row r="136" spans="1:22" ht="47.25" customHeight="1">
      <c r="A136" s="191">
        <v>122</v>
      </c>
      <c r="B136" s="192" t="s">
        <v>593</v>
      </c>
      <c r="D136" s="193"/>
      <c r="E136" s="194"/>
      <c r="F136" s="193"/>
      <c r="G136" s="144">
        <v>2000</v>
      </c>
      <c r="H136" s="144"/>
      <c r="I136" s="144"/>
      <c r="J136" s="144"/>
      <c r="K136" s="144"/>
      <c r="L136" s="144"/>
      <c r="M136" s="144"/>
      <c r="N136" s="144"/>
      <c r="O136" s="144"/>
      <c r="P136" s="144"/>
      <c r="Q136" s="144"/>
      <c r="R136" s="144"/>
      <c r="S136" s="144">
        <f t="shared" si="5"/>
        <v>500</v>
      </c>
      <c r="T136" s="144"/>
      <c r="U136" s="144">
        <v>500</v>
      </c>
      <c r="V136" s="144"/>
    </row>
    <row r="137" spans="1:22" s="205" customFormat="1" ht="42" customHeight="1">
      <c r="A137" s="201" t="s">
        <v>11</v>
      </c>
      <c r="B137" s="202" t="s">
        <v>527</v>
      </c>
      <c r="C137" s="203"/>
      <c r="D137" s="203"/>
      <c r="E137" s="204"/>
      <c r="F137" s="203"/>
      <c r="G137" s="145">
        <f>SUM(G138:G145)</f>
        <v>12710</v>
      </c>
      <c r="H137" s="145">
        <f aca="true" t="shared" si="6" ref="H137:V137">SUM(H138:H145)</f>
        <v>0</v>
      </c>
      <c r="I137" s="145">
        <f t="shared" si="6"/>
        <v>5500</v>
      </c>
      <c r="J137" s="145">
        <f t="shared" si="6"/>
        <v>0</v>
      </c>
      <c r="K137" s="145">
        <f t="shared" si="6"/>
        <v>0</v>
      </c>
      <c r="L137" s="145">
        <f t="shared" si="6"/>
        <v>0</v>
      </c>
      <c r="M137" s="145">
        <f t="shared" si="6"/>
        <v>0</v>
      </c>
      <c r="N137" s="145">
        <f t="shared" si="6"/>
        <v>0</v>
      </c>
      <c r="O137" s="145">
        <f t="shared" si="6"/>
        <v>0</v>
      </c>
      <c r="P137" s="145">
        <f t="shared" si="6"/>
        <v>0</v>
      </c>
      <c r="Q137" s="145">
        <f t="shared" si="6"/>
        <v>0</v>
      </c>
      <c r="R137" s="145">
        <f t="shared" si="6"/>
        <v>0</v>
      </c>
      <c r="S137" s="145">
        <f t="shared" si="6"/>
        <v>3750</v>
      </c>
      <c r="T137" s="145">
        <f t="shared" si="6"/>
        <v>0</v>
      </c>
      <c r="U137" s="145">
        <f t="shared" si="6"/>
        <v>3750</v>
      </c>
      <c r="V137" s="145">
        <f t="shared" si="6"/>
        <v>0</v>
      </c>
    </row>
    <row r="138" spans="1:22" ht="47.25" customHeight="1">
      <c r="A138" s="191">
        <v>1</v>
      </c>
      <c r="B138" s="192" t="s">
        <v>521</v>
      </c>
      <c r="C138" s="193" t="s">
        <v>291</v>
      </c>
      <c r="D138" s="193"/>
      <c r="E138" s="194"/>
      <c r="F138" s="193"/>
      <c r="G138" s="144">
        <f>SUM(H138:J138)</f>
        <v>5500</v>
      </c>
      <c r="H138" s="144"/>
      <c r="I138" s="144">
        <v>5500</v>
      </c>
      <c r="J138" s="144"/>
      <c r="K138" s="144"/>
      <c r="L138" s="144"/>
      <c r="M138" s="144"/>
      <c r="N138" s="144"/>
      <c r="O138" s="144"/>
      <c r="P138" s="144"/>
      <c r="Q138" s="144"/>
      <c r="R138" s="144"/>
      <c r="S138" s="144">
        <f t="shared" si="5"/>
        <v>2000</v>
      </c>
      <c r="T138" s="144"/>
      <c r="U138" s="144">
        <v>2000</v>
      </c>
      <c r="V138" s="144"/>
    </row>
    <row r="139" spans="1:22" ht="47.25" customHeight="1">
      <c r="A139" s="191">
        <v>1</v>
      </c>
      <c r="B139" s="192" t="s">
        <v>565</v>
      </c>
      <c r="C139" s="193"/>
      <c r="D139" s="193"/>
      <c r="E139" s="194"/>
      <c r="F139" s="193"/>
      <c r="G139" s="144">
        <v>3900</v>
      </c>
      <c r="H139" s="144"/>
      <c r="I139" s="144"/>
      <c r="J139" s="144"/>
      <c r="K139" s="144"/>
      <c r="L139" s="144"/>
      <c r="M139" s="144"/>
      <c r="N139" s="144"/>
      <c r="O139" s="144"/>
      <c r="P139" s="144"/>
      <c r="Q139" s="144"/>
      <c r="R139" s="144"/>
      <c r="S139" s="144">
        <f t="shared" si="5"/>
        <v>500</v>
      </c>
      <c r="T139" s="144"/>
      <c r="U139" s="144">
        <v>500</v>
      </c>
      <c r="V139" s="144"/>
    </row>
    <row r="140" spans="1:22" ht="47.25" customHeight="1">
      <c r="A140" s="191">
        <v>2</v>
      </c>
      <c r="B140" s="192" t="s">
        <v>566</v>
      </c>
      <c r="C140" s="193"/>
      <c r="D140" s="193"/>
      <c r="E140" s="194"/>
      <c r="F140" s="193"/>
      <c r="G140" s="144">
        <v>1200</v>
      </c>
      <c r="H140" s="144"/>
      <c r="I140" s="144"/>
      <c r="J140" s="144"/>
      <c r="K140" s="144"/>
      <c r="L140" s="144"/>
      <c r="M140" s="144"/>
      <c r="N140" s="144"/>
      <c r="O140" s="144"/>
      <c r="P140" s="144"/>
      <c r="Q140" s="144"/>
      <c r="R140" s="144"/>
      <c r="S140" s="144">
        <f t="shared" si="5"/>
        <v>400</v>
      </c>
      <c r="T140" s="144"/>
      <c r="U140" s="144">
        <v>400</v>
      </c>
      <c r="V140" s="144"/>
    </row>
    <row r="141" spans="1:22" ht="47.25" customHeight="1">
      <c r="A141" s="191">
        <v>3</v>
      </c>
      <c r="B141" s="192" t="s">
        <v>567</v>
      </c>
      <c r="C141" s="193"/>
      <c r="D141" s="193"/>
      <c r="E141" s="194"/>
      <c r="F141" s="193"/>
      <c r="G141" s="144">
        <v>300</v>
      </c>
      <c r="H141" s="144"/>
      <c r="I141" s="144"/>
      <c r="J141" s="144"/>
      <c r="K141" s="144"/>
      <c r="L141" s="144"/>
      <c r="M141" s="144"/>
      <c r="N141" s="144"/>
      <c r="O141" s="144"/>
      <c r="P141" s="144"/>
      <c r="Q141" s="144"/>
      <c r="R141" s="144"/>
      <c r="S141" s="144">
        <f t="shared" si="5"/>
        <v>150</v>
      </c>
      <c r="T141" s="144"/>
      <c r="U141" s="144">
        <v>150</v>
      </c>
      <c r="V141" s="144"/>
    </row>
    <row r="142" spans="1:22" ht="47.25" customHeight="1">
      <c r="A142" s="191">
        <v>4</v>
      </c>
      <c r="B142" s="192" t="s">
        <v>568</v>
      </c>
      <c r="C142" s="193"/>
      <c r="D142" s="193"/>
      <c r="E142" s="194"/>
      <c r="F142" s="193"/>
      <c r="G142" s="144">
        <v>250</v>
      </c>
      <c r="H142" s="144"/>
      <c r="I142" s="144"/>
      <c r="J142" s="144"/>
      <c r="K142" s="144"/>
      <c r="L142" s="144"/>
      <c r="M142" s="144"/>
      <c r="N142" s="144"/>
      <c r="O142" s="144"/>
      <c r="P142" s="144"/>
      <c r="Q142" s="144"/>
      <c r="R142" s="144"/>
      <c r="S142" s="144">
        <f t="shared" si="5"/>
        <v>100</v>
      </c>
      <c r="T142" s="144"/>
      <c r="U142" s="144">
        <v>100</v>
      </c>
      <c r="V142" s="144"/>
    </row>
    <row r="143" spans="1:22" ht="47.25" customHeight="1">
      <c r="A143" s="191">
        <v>5</v>
      </c>
      <c r="B143" s="192" t="s">
        <v>569</v>
      </c>
      <c r="C143" s="193"/>
      <c r="D143" s="193"/>
      <c r="E143" s="194"/>
      <c r="F143" s="193"/>
      <c r="G143" s="144">
        <v>520</v>
      </c>
      <c r="H143" s="144"/>
      <c r="I143" s="144"/>
      <c r="J143" s="144"/>
      <c r="K143" s="144"/>
      <c r="L143" s="144"/>
      <c r="M143" s="144"/>
      <c r="N143" s="144"/>
      <c r="O143" s="144"/>
      <c r="P143" s="144"/>
      <c r="Q143" s="144"/>
      <c r="R143" s="144"/>
      <c r="S143" s="144">
        <f t="shared" si="5"/>
        <v>200</v>
      </c>
      <c r="T143" s="144"/>
      <c r="U143" s="144">
        <v>200</v>
      </c>
      <c r="V143" s="144"/>
    </row>
    <row r="144" spans="1:22" ht="47.25" customHeight="1">
      <c r="A144" s="191">
        <v>6</v>
      </c>
      <c r="B144" s="192" t="s">
        <v>570</v>
      </c>
      <c r="C144" s="193"/>
      <c r="D144" s="193"/>
      <c r="E144" s="194"/>
      <c r="F144" s="193"/>
      <c r="G144" s="144">
        <v>520</v>
      </c>
      <c r="H144" s="144"/>
      <c r="I144" s="144"/>
      <c r="J144" s="144"/>
      <c r="K144" s="144"/>
      <c r="L144" s="144"/>
      <c r="M144" s="144"/>
      <c r="N144" s="144"/>
      <c r="O144" s="144"/>
      <c r="P144" s="144"/>
      <c r="Q144" s="144"/>
      <c r="R144" s="144"/>
      <c r="S144" s="144">
        <f t="shared" si="5"/>
        <v>200</v>
      </c>
      <c r="T144" s="144"/>
      <c r="U144" s="144">
        <v>200</v>
      </c>
      <c r="V144" s="144"/>
    </row>
    <row r="145" spans="1:22" ht="47.25" customHeight="1">
      <c r="A145" s="191">
        <v>7</v>
      </c>
      <c r="B145" s="192" t="s">
        <v>571</v>
      </c>
      <c r="C145" s="193"/>
      <c r="D145" s="193"/>
      <c r="E145" s="194"/>
      <c r="F145" s="193"/>
      <c r="G145" s="144">
        <v>520</v>
      </c>
      <c r="H145" s="144"/>
      <c r="I145" s="144"/>
      <c r="J145" s="144"/>
      <c r="K145" s="144"/>
      <c r="L145" s="144"/>
      <c r="M145" s="144"/>
      <c r="N145" s="144"/>
      <c r="O145" s="144"/>
      <c r="P145" s="144"/>
      <c r="Q145" s="144"/>
      <c r="R145" s="144"/>
      <c r="S145" s="144">
        <f t="shared" si="5"/>
        <v>200</v>
      </c>
      <c r="T145" s="144"/>
      <c r="U145" s="144">
        <v>200</v>
      </c>
      <c r="V145" s="144"/>
    </row>
    <row r="146" spans="1:22" s="205" customFormat="1" ht="42" customHeight="1">
      <c r="A146" s="201" t="s">
        <v>15</v>
      </c>
      <c r="B146" s="202" t="s">
        <v>528</v>
      </c>
      <c r="C146" s="203"/>
      <c r="D146" s="203"/>
      <c r="E146" s="204"/>
      <c r="F146" s="203"/>
      <c r="G146" s="145">
        <f>SUM(G147:G148)</f>
        <v>1834</v>
      </c>
      <c r="H146" s="145">
        <f aca="true" t="shared" si="7" ref="H146:V146">SUM(H147:H148)</f>
        <v>0</v>
      </c>
      <c r="I146" s="145">
        <f t="shared" si="7"/>
        <v>1834</v>
      </c>
      <c r="J146" s="145">
        <f t="shared" si="7"/>
        <v>0</v>
      </c>
      <c r="K146" s="145">
        <f t="shared" si="7"/>
        <v>0</v>
      </c>
      <c r="L146" s="145">
        <f t="shared" si="7"/>
        <v>0</v>
      </c>
      <c r="M146" s="145">
        <f t="shared" si="7"/>
        <v>0</v>
      </c>
      <c r="N146" s="145">
        <f t="shared" si="7"/>
        <v>0</v>
      </c>
      <c r="O146" s="145">
        <f t="shared" si="7"/>
        <v>0</v>
      </c>
      <c r="P146" s="145">
        <f t="shared" si="7"/>
        <v>0</v>
      </c>
      <c r="Q146" s="145">
        <f t="shared" si="7"/>
        <v>0</v>
      </c>
      <c r="R146" s="145">
        <f t="shared" si="7"/>
        <v>0</v>
      </c>
      <c r="S146" s="145">
        <f t="shared" si="7"/>
        <v>1834</v>
      </c>
      <c r="T146" s="145">
        <f t="shared" si="7"/>
        <v>0</v>
      </c>
      <c r="U146" s="145">
        <f t="shared" si="7"/>
        <v>1834</v>
      </c>
      <c r="V146" s="145">
        <f t="shared" si="7"/>
        <v>0</v>
      </c>
    </row>
    <row r="147" spans="1:22" ht="47.25" customHeight="1">
      <c r="A147" s="191">
        <v>1</v>
      </c>
      <c r="B147" s="192" t="s">
        <v>522</v>
      </c>
      <c r="C147" s="193" t="s">
        <v>289</v>
      </c>
      <c r="D147" s="193"/>
      <c r="E147" s="194"/>
      <c r="F147" s="193"/>
      <c r="G147" s="144">
        <f>SUM(H147:J147)</f>
        <v>900</v>
      </c>
      <c r="H147" s="144"/>
      <c r="I147" s="144">
        <v>900</v>
      </c>
      <c r="J147" s="144"/>
      <c r="K147" s="144"/>
      <c r="L147" s="144"/>
      <c r="M147" s="144"/>
      <c r="N147" s="144"/>
      <c r="O147" s="144"/>
      <c r="P147" s="144"/>
      <c r="Q147" s="144"/>
      <c r="R147" s="144"/>
      <c r="S147" s="144">
        <f t="shared" si="5"/>
        <v>900</v>
      </c>
      <c r="T147" s="144"/>
      <c r="U147" s="144">
        <v>900</v>
      </c>
      <c r="V147" s="144"/>
    </row>
    <row r="148" spans="1:22" ht="47.25" customHeight="1">
      <c r="A148" s="191">
        <v>2</v>
      </c>
      <c r="B148" s="192" t="s">
        <v>523</v>
      </c>
      <c r="C148" s="193" t="s">
        <v>283</v>
      </c>
      <c r="D148" s="193"/>
      <c r="E148" s="194"/>
      <c r="F148" s="193"/>
      <c r="G148" s="144">
        <f>SUM(H148:J148)</f>
        <v>934</v>
      </c>
      <c r="H148" s="144"/>
      <c r="I148" s="144">
        <v>934</v>
      </c>
      <c r="J148" s="144"/>
      <c r="K148" s="144"/>
      <c r="L148" s="144"/>
      <c r="M148" s="144"/>
      <c r="N148" s="144"/>
      <c r="O148" s="144"/>
      <c r="P148" s="144"/>
      <c r="Q148" s="144"/>
      <c r="R148" s="144"/>
      <c r="S148" s="144">
        <f t="shared" si="5"/>
        <v>934</v>
      </c>
      <c r="T148" s="144"/>
      <c r="U148" s="144">
        <v>934</v>
      </c>
      <c r="V148" s="144"/>
    </row>
    <row r="149" spans="1:22" s="205" customFormat="1" ht="42" customHeight="1">
      <c r="A149" s="201" t="s">
        <v>17</v>
      </c>
      <c r="B149" s="202" t="s">
        <v>529</v>
      </c>
      <c r="C149" s="203"/>
      <c r="D149" s="203"/>
      <c r="E149" s="204"/>
      <c r="F149" s="203"/>
      <c r="G149" s="145">
        <f>G150</f>
        <v>500</v>
      </c>
      <c r="H149" s="145">
        <f aca="true" t="shared" si="8" ref="H149:V149">H150</f>
        <v>0</v>
      </c>
      <c r="I149" s="145">
        <f t="shared" si="8"/>
        <v>500</v>
      </c>
      <c r="J149" s="145">
        <f t="shared" si="8"/>
        <v>0</v>
      </c>
      <c r="K149" s="145">
        <f t="shared" si="8"/>
        <v>0</v>
      </c>
      <c r="L149" s="145">
        <f t="shared" si="8"/>
        <v>0</v>
      </c>
      <c r="M149" s="145">
        <f t="shared" si="8"/>
        <v>0</v>
      </c>
      <c r="N149" s="145">
        <f t="shared" si="8"/>
        <v>0</v>
      </c>
      <c r="O149" s="145">
        <f t="shared" si="8"/>
        <v>0</v>
      </c>
      <c r="P149" s="145">
        <f t="shared" si="8"/>
        <v>0</v>
      </c>
      <c r="Q149" s="145">
        <f t="shared" si="8"/>
        <v>0</v>
      </c>
      <c r="R149" s="145">
        <f t="shared" si="8"/>
        <v>0</v>
      </c>
      <c r="S149" s="145">
        <f t="shared" si="8"/>
        <v>250</v>
      </c>
      <c r="T149" s="145">
        <f t="shared" si="8"/>
        <v>0</v>
      </c>
      <c r="U149" s="145">
        <f t="shared" si="8"/>
        <v>250</v>
      </c>
      <c r="V149" s="145">
        <f t="shared" si="8"/>
        <v>0</v>
      </c>
    </row>
    <row r="150" spans="1:22" ht="47.25" customHeight="1">
      <c r="A150" s="206">
        <v>1</v>
      </c>
      <c r="B150" s="207" t="s">
        <v>524</v>
      </c>
      <c r="C150" s="208" t="s">
        <v>284</v>
      </c>
      <c r="D150" s="208"/>
      <c r="E150" s="209"/>
      <c r="F150" s="208"/>
      <c r="G150" s="144">
        <f>SUM(H150:J150)</f>
        <v>500</v>
      </c>
      <c r="H150" s="144"/>
      <c r="I150" s="144">
        <v>500</v>
      </c>
      <c r="J150" s="144"/>
      <c r="K150" s="144"/>
      <c r="L150" s="144"/>
      <c r="M150" s="144"/>
      <c r="N150" s="144"/>
      <c r="O150" s="144"/>
      <c r="P150" s="144"/>
      <c r="Q150" s="144"/>
      <c r="R150" s="144"/>
      <c r="S150" s="144">
        <f t="shared" si="5"/>
        <v>250</v>
      </c>
      <c r="T150" s="144"/>
      <c r="U150" s="144">
        <v>250</v>
      </c>
      <c r="V150" s="144"/>
    </row>
    <row r="151" spans="1:22" s="205" customFormat="1" ht="52.5" customHeight="1">
      <c r="A151" s="201" t="s">
        <v>132</v>
      </c>
      <c r="B151" s="202" t="s">
        <v>574</v>
      </c>
      <c r="C151" s="203"/>
      <c r="D151" s="203"/>
      <c r="E151" s="204"/>
      <c r="F151" s="203"/>
      <c r="G151" s="145">
        <f>SUM(G152:G153)</f>
        <v>3407</v>
      </c>
      <c r="H151" s="145">
        <f aca="true" t="shared" si="9" ref="H151:V151">SUM(H152:H153)</f>
        <v>0</v>
      </c>
      <c r="I151" s="145">
        <f t="shared" si="9"/>
        <v>0</v>
      </c>
      <c r="J151" s="145">
        <f t="shared" si="9"/>
        <v>0</v>
      </c>
      <c r="K151" s="145">
        <f t="shared" si="9"/>
        <v>0</v>
      </c>
      <c r="L151" s="145">
        <f t="shared" si="9"/>
        <v>0</v>
      </c>
      <c r="M151" s="145">
        <f t="shared" si="9"/>
        <v>0</v>
      </c>
      <c r="N151" s="145">
        <f t="shared" si="9"/>
        <v>0</v>
      </c>
      <c r="O151" s="145">
        <f t="shared" si="9"/>
        <v>0</v>
      </c>
      <c r="P151" s="145">
        <f t="shared" si="9"/>
        <v>0</v>
      </c>
      <c r="Q151" s="145">
        <f t="shared" si="9"/>
        <v>0</v>
      </c>
      <c r="R151" s="145">
        <f t="shared" si="9"/>
        <v>0</v>
      </c>
      <c r="S151" s="145">
        <f t="shared" si="9"/>
        <v>1800</v>
      </c>
      <c r="T151" s="145">
        <f t="shared" si="9"/>
        <v>0</v>
      </c>
      <c r="U151" s="145">
        <f t="shared" si="9"/>
        <v>1800</v>
      </c>
      <c r="V151" s="145">
        <f t="shared" si="9"/>
        <v>0</v>
      </c>
    </row>
    <row r="152" spans="1:22" ht="47.25" customHeight="1">
      <c r="A152" s="191">
        <v>1</v>
      </c>
      <c r="B152" s="192" t="s">
        <v>572</v>
      </c>
      <c r="C152" s="193"/>
      <c r="D152" s="193"/>
      <c r="E152" s="194"/>
      <c r="F152" s="193"/>
      <c r="G152" s="144">
        <v>1407</v>
      </c>
      <c r="H152" s="144"/>
      <c r="I152" s="144"/>
      <c r="J152" s="144"/>
      <c r="K152" s="144"/>
      <c r="L152" s="144"/>
      <c r="M152" s="144"/>
      <c r="N152" s="144"/>
      <c r="O152" s="144"/>
      <c r="P152" s="144"/>
      <c r="Q152" s="144"/>
      <c r="R152" s="144"/>
      <c r="S152" s="144">
        <f t="shared" si="5"/>
        <v>800</v>
      </c>
      <c r="T152" s="144"/>
      <c r="U152" s="144">
        <v>800</v>
      </c>
      <c r="V152" s="144"/>
    </row>
    <row r="153" spans="1:22" ht="47.25" customHeight="1">
      <c r="A153" s="191">
        <v>2</v>
      </c>
      <c r="B153" s="192" t="s">
        <v>573</v>
      </c>
      <c r="C153" s="193"/>
      <c r="D153" s="193"/>
      <c r="E153" s="194"/>
      <c r="F153" s="193"/>
      <c r="G153" s="144">
        <v>2000</v>
      </c>
      <c r="H153" s="144"/>
      <c r="I153" s="144"/>
      <c r="J153" s="144"/>
      <c r="K153" s="144"/>
      <c r="L153" s="144"/>
      <c r="M153" s="144"/>
      <c r="N153" s="144"/>
      <c r="O153" s="144"/>
      <c r="P153" s="144"/>
      <c r="Q153" s="144"/>
      <c r="R153" s="144"/>
      <c r="S153" s="144">
        <f t="shared" si="5"/>
        <v>1000</v>
      </c>
      <c r="T153" s="144"/>
      <c r="U153" s="144">
        <v>1000</v>
      </c>
      <c r="V153" s="144"/>
    </row>
    <row r="154" spans="1:22" s="205" customFormat="1" ht="81.75" customHeight="1">
      <c r="A154" s="201" t="s">
        <v>188</v>
      </c>
      <c r="B154" s="202" t="s">
        <v>349</v>
      </c>
      <c r="C154" s="203"/>
      <c r="D154" s="203"/>
      <c r="E154" s="204"/>
      <c r="F154" s="203"/>
      <c r="G154" s="145">
        <v>8000</v>
      </c>
      <c r="H154" s="145"/>
      <c r="I154" s="145">
        <v>8000</v>
      </c>
      <c r="J154" s="145"/>
      <c r="K154" s="145"/>
      <c r="L154" s="145"/>
      <c r="M154" s="145"/>
      <c r="N154" s="145"/>
      <c r="O154" s="145"/>
      <c r="P154" s="145"/>
      <c r="Q154" s="145"/>
      <c r="R154" s="145"/>
      <c r="S154" s="145">
        <f t="shared" si="5"/>
        <v>8000</v>
      </c>
      <c r="T154" s="145"/>
      <c r="U154" s="145">
        <v>8000</v>
      </c>
      <c r="V154" s="145"/>
    </row>
    <row r="155" spans="1:22" s="205" customFormat="1" ht="33.75" customHeight="1">
      <c r="A155" s="201" t="s">
        <v>189</v>
      </c>
      <c r="B155" s="202" t="s">
        <v>309</v>
      </c>
      <c r="C155" s="203"/>
      <c r="D155" s="203"/>
      <c r="E155" s="204"/>
      <c r="F155" s="203"/>
      <c r="G155" s="145">
        <f>SUM(G156:G158)</f>
        <v>0</v>
      </c>
      <c r="H155" s="145">
        <f aca="true" t="shared" si="10" ref="H155:V155">SUM(H156:H158)</f>
        <v>0</v>
      </c>
      <c r="I155" s="145">
        <f t="shared" si="10"/>
        <v>0</v>
      </c>
      <c r="J155" s="145">
        <f t="shared" si="10"/>
        <v>0</v>
      </c>
      <c r="K155" s="145">
        <f t="shared" si="10"/>
        <v>0</v>
      </c>
      <c r="L155" s="145">
        <f t="shared" si="10"/>
        <v>0</v>
      </c>
      <c r="M155" s="145">
        <f t="shared" si="10"/>
        <v>0</v>
      </c>
      <c r="N155" s="145">
        <f t="shared" si="10"/>
        <v>0</v>
      </c>
      <c r="O155" s="145">
        <f t="shared" si="10"/>
        <v>0</v>
      </c>
      <c r="P155" s="145">
        <f t="shared" si="10"/>
        <v>0</v>
      </c>
      <c r="Q155" s="145">
        <f t="shared" si="10"/>
        <v>0</v>
      </c>
      <c r="R155" s="145">
        <f t="shared" si="10"/>
        <v>0</v>
      </c>
      <c r="S155" s="145">
        <f t="shared" si="10"/>
        <v>12200</v>
      </c>
      <c r="T155" s="145">
        <f t="shared" si="10"/>
        <v>0</v>
      </c>
      <c r="U155" s="145">
        <f t="shared" si="10"/>
        <v>12200</v>
      </c>
      <c r="V155" s="145">
        <f t="shared" si="10"/>
        <v>0</v>
      </c>
    </row>
    <row r="156" spans="1:22" s="205" customFormat="1" ht="120.75" customHeight="1">
      <c r="A156" s="201"/>
      <c r="B156" s="210" t="s">
        <v>597</v>
      </c>
      <c r="C156" s="203"/>
      <c r="D156" s="203"/>
      <c r="E156" s="204"/>
      <c r="F156" s="203"/>
      <c r="G156" s="145"/>
      <c r="H156" s="145"/>
      <c r="I156" s="145"/>
      <c r="J156" s="145"/>
      <c r="K156" s="145"/>
      <c r="L156" s="145"/>
      <c r="M156" s="145"/>
      <c r="N156" s="145"/>
      <c r="O156" s="145"/>
      <c r="P156" s="145"/>
      <c r="Q156" s="145"/>
      <c r="R156" s="145"/>
      <c r="S156" s="145">
        <f t="shared" si="5"/>
        <v>9000</v>
      </c>
      <c r="T156" s="145"/>
      <c r="U156" s="145">
        <v>9000</v>
      </c>
      <c r="V156" s="145"/>
    </row>
    <row r="157" spans="1:22" s="205" customFormat="1" ht="33.75" customHeight="1">
      <c r="A157" s="201"/>
      <c r="B157" s="211" t="s">
        <v>598</v>
      </c>
      <c r="C157" s="203"/>
      <c r="D157" s="203"/>
      <c r="E157" s="204"/>
      <c r="F157" s="203"/>
      <c r="G157" s="145"/>
      <c r="H157" s="145"/>
      <c r="I157" s="145"/>
      <c r="J157" s="145"/>
      <c r="K157" s="145"/>
      <c r="L157" s="145"/>
      <c r="M157" s="145"/>
      <c r="N157" s="145"/>
      <c r="O157" s="145"/>
      <c r="P157" s="145"/>
      <c r="Q157" s="145"/>
      <c r="R157" s="145"/>
      <c r="S157" s="145">
        <f t="shared" si="5"/>
        <v>1200</v>
      </c>
      <c r="T157" s="145"/>
      <c r="U157" s="145">
        <v>1200</v>
      </c>
      <c r="V157" s="145"/>
    </row>
    <row r="158" spans="1:22" s="205" customFormat="1" ht="33.75" customHeight="1">
      <c r="A158" s="201"/>
      <c r="B158" s="211" t="s">
        <v>599</v>
      </c>
      <c r="C158" s="203"/>
      <c r="D158" s="203"/>
      <c r="E158" s="204"/>
      <c r="F158" s="203"/>
      <c r="G158" s="145"/>
      <c r="H158" s="145"/>
      <c r="I158" s="145"/>
      <c r="J158" s="145"/>
      <c r="K158" s="145"/>
      <c r="L158" s="145"/>
      <c r="M158" s="145"/>
      <c r="N158" s="145"/>
      <c r="O158" s="145"/>
      <c r="P158" s="145"/>
      <c r="Q158" s="145"/>
      <c r="R158" s="145"/>
      <c r="S158" s="145">
        <f t="shared" si="5"/>
        <v>2000</v>
      </c>
      <c r="T158" s="145"/>
      <c r="U158" s="145">
        <v>2000</v>
      </c>
      <c r="V158" s="145"/>
    </row>
    <row r="159" spans="1:22" s="205" customFormat="1" ht="52.5" customHeight="1">
      <c r="A159" s="201" t="s">
        <v>595</v>
      </c>
      <c r="B159" s="202" t="s">
        <v>594</v>
      </c>
      <c r="C159" s="203"/>
      <c r="D159" s="203"/>
      <c r="E159" s="204"/>
      <c r="F159" s="203"/>
      <c r="G159" s="145">
        <v>3000</v>
      </c>
      <c r="H159" s="145"/>
      <c r="I159" s="145"/>
      <c r="J159" s="145"/>
      <c r="K159" s="145"/>
      <c r="L159" s="145"/>
      <c r="M159" s="145"/>
      <c r="N159" s="145"/>
      <c r="O159" s="145"/>
      <c r="P159" s="145"/>
      <c r="Q159" s="145"/>
      <c r="R159" s="145"/>
      <c r="S159" s="145">
        <f t="shared" si="5"/>
        <v>3000</v>
      </c>
      <c r="T159" s="145"/>
      <c r="U159" s="145">
        <v>3000</v>
      </c>
      <c r="V159" s="145"/>
    </row>
    <row r="160" spans="1:22" s="205" customFormat="1" ht="85.5" customHeight="1">
      <c r="A160" s="201" t="s">
        <v>596</v>
      </c>
      <c r="B160" s="202" t="s">
        <v>350</v>
      </c>
      <c r="C160" s="203"/>
      <c r="D160" s="203"/>
      <c r="E160" s="204"/>
      <c r="F160" s="203"/>
      <c r="G160" s="145">
        <v>16400</v>
      </c>
      <c r="H160" s="145"/>
      <c r="I160" s="145"/>
      <c r="J160" s="145"/>
      <c r="K160" s="145"/>
      <c r="L160" s="145"/>
      <c r="M160" s="145"/>
      <c r="N160" s="145"/>
      <c r="O160" s="145"/>
      <c r="P160" s="145"/>
      <c r="Q160" s="145"/>
      <c r="R160" s="145"/>
      <c r="S160" s="145">
        <f t="shared" si="5"/>
        <v>16400</v>
      </c>
      <c r="T160" s="145"/>
      <c r="U160" s="145">
        <v>16400</v>
      </c>
      <c r="V160" s="145"/>
    </row>
  </sheetData>
  <sheetProtection/>
  <mergeCells count="24">
    <mergeCell ref="A1:C1"/>
    <mergeCell ref="T1:V1"/>
    <mergeCell ref="A3:U3"/>
    <mergeCell ref="A4:U4"/>
    <mergeCell ref="K9:K10"/>
    <mergeCell ref="P9:R9"/>
    <mergeCell ref="S9:S10"/>
    <mergeCell ref="K7:N8"/>
    <mergeCell ref="O7:R8"/>
    <mergeCell ref="L9:N9"/>
    <mergeCell ref="O9:O10"/>
    <mergeCell ref="F7:J7"/>
    <mergeCell ref="A7:A10"/>
    <mergeCell ref="B7:B10"/>
    <mergeCell ref="T6:V6"/>
    <mergeCell ref="T9:V9"/>
    <mergeCell ref="S7:V8"/>
    <mergeCell ref="C7:C10"/>
    <mergeCell ref="D7:D10"/>
    <mergeCell ref="E7:E10"/>
    <mergeCell ref="F8:F10"/>
    <mergeCell ref="G8:J8"/>
    <mergeCell ref="G9:G10"/>
    <mergeCell ref="H9:J9"/>
  </mergeCells>
  <printOptions/>
  <pageMargins left="0.1968503937007874" right="0.1968503937007874" top="0.35433070866141736" bottom="0.3937007874015748" header="0.31496062992125984" footer="0.31496062992125984"/>
  <pageSetup horizontalDpi="600" verticalDpi="600" orientation="landscape" paperSize="9" scale="60"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pane ySplit="8" topLeftCell="A21" activePane="bottomLeft" state="frozen"/>
      <selection pane="topLeft" activeCell="A1" sqref="A1"/>
      <selection pane="bottomLeft" activeCell="E23" sqref="E23"/>
    </sheetView>
  </sheetViews>
  <sheetFormatPr defaultColWidth="9.00390625" defaultRowHeight="15"/>
  <cols>
    <col min="1" max="1" width="8.00390625" style="1" customWidth="1"/>
    <col min="2" max="2" width="39.421875" style="1" customWidth="1"/>
    <col min="3" max="3" width="11.421875" style="1" customWidth="1"/>
    <col min="4" max="4" width="12.00390625" style="1" customWidth="1"/>
    <col min="5" max="5" width="11.28125" style="1" customWidth="1"/>
    <col min="6" max="6" width="9.00390625" style="1" customWidth="1"/>
    <col min="7" max="7" width="11.00390625" style="1" hidden="1" customWidth="1"/>
    <col min="8" max="8" width="12.57421875" style="1" hidden="1" customWidth="1"/>
    <col min="9" max="9" width="0" style="1" hidden="1" customWidth="1"/>
    <col min="10" max="10" width="10.7109375" style="1" hidden="1" customWidth="1"/>
    <col min="11" max="11" width="9.421875" style="1" hidden="1" customWidth="1"/>
    <col min="12" max="12" width="0" style="1" hidden="1" customWidth="1"/>
    <col min="13" max="13" width="9.00390625" style="1" customWidth="1"/>
    <col min="14" max="14" width="9.8515625" style="1" bestFit="1" customWidth="1"/>
    <col min="15" max="16384" width="9.00390625" style="1" customWidth="1"/>
  </cols>
  <sheetData>
    <row r="1" spans="1:6" ht="25.5" customHeight="1">
      <c r="A1" s="219" t="s">
        <v>273</v>
      </c>
      <c r="B1" s="219"/>
      <c r="E1" s="220" t="s">
        <v>30</v>
      </c>
      <c r="F1" s="220"/>
    </row>
    <row r="2" ht="14.25">
      <c r="A2" s="3"/>
    </row>
    <row r="3" spans="1:6" ht="42.75" customHeight="1">
      <c r="A3" s="221" t="s">
        <v>323</v>
      </c>
      <c r="B3" s="221"/>
      <c r="C3" s="221"/>
      <c r="D3" s="221"/>
      <c r="E3" s="221"/>
      <c r="F3" s="221"/>
    </row>
    <row r="4" spans="1:6" ht="14.25">
      <c r="A4" s="218" t="s">
        <v>1</v>
      </c>
      <c r="B4" s="218"/>
      <c r="C4" s="218"/>
      <c r="D4" s="218"/>
      <c r="E4" s="218"/>
      <c r="F4" s="218"/>
    </row>
    <row r="5" spans="1:14" ht="14.25">
      <c r="A5" s="4"/>
      <c r="B5" s="4"/>
      <c r="C5" s="4"/>
      <c r="D5" s="4"/>
      <c r="E5" s="4"/>
      <c r="F5" s="4"/>
      <c r="N5" s="36"/>
    </row>
    <row r="6" spans="3:6" ht="14.25">
      <c r="C6" s="186">
        <f>C11+C29</f>
        <v>1248340</v>
      </c>
      <c r="D6" s="222" t="s">
        <v>31</v>
      </c>
      <c r="E6" s="222"/>
      <c r="F6" s="222"/>
    </row>
    <row r="7" spans="1:6" ht="24" customHeight="1">
      <c r="A7" s="223" t="s">
        <v>2</v>
      </c>
      <c r="B7" s="223" t="s">
        <v>3</v>
      </c>
      <c r="C7" s="223" t="s">
        <v>314</v>
      </c>
      <c r="D7" s="223" t="s">
        <v>324</v>
      </c>
      <c r="E7" s="223" t="s">
        <v>322</v>
      </c>
      <c r="F7" s="223" t="s">
        <v>46</v>
      </c>
    </row>
    <row r="8" spans="1:6" ht="24" customHeight="1">
      <c r="A8" s="223"/>
      <c r="B8" s="223"/>
      <c r="C8" s="223" t="s">
        <v>187</v>
      </c>
      <c r="D8" s="223" t="s">
        <v>4</v>
      </c>
      <c r="E8" s="223"/>
      <c r="F8" s="223"/>
    </row>
    <row r="9" spans="1:6" ht="14.25">
      <c r="A9" s="10" t="s">
        <v>6</v>
      </c>
      <c r="B9" s="10" t="s">
        <v>7</v>
      </c>
      <c r="C9" s="18">
        <v>1</v>
      </c>
      <c r="D9" s="18">
        <v>2</v>
      </c>
      <c r="E9" s="18">
        <v>3</v>
      </c>
      <c r="F9" s="18">
        <v>4</v>
      </c>
    </row>
    <row r="10" spans="1:6" ht="21.75" customHeight="1">
      <c r="A10" s="8" t="s">
        <v>6</v>
      </c>
      <c r="B10" s="9" t="s">
        <v>32</v>
      </c>
      <c r="C10" s="19"/>
      <c r="D10" s="19"/>
      <c r="E10" s="19"/>
      <c r="F10" s="19"/>
    </row>
    <row r="11" spans="1:8" ht="21.75" customHeight="1">
      <c r="A11" s="5" t="s">
        <v>8</v>
      </c>
      <c r="B11" s="22" t="s">
        <v>33</v>
      </c>
      <c r="C11" s="35">
        <f>C12+C13+C16+C17+C18+C19+C20</f>
        <v>1090209</v>
      </c>
      <c r="D11" s="35">
        <f>D12+D13+D16+D17+D18+D19+D20</f>
        <v>1385398</v>
      </c>
      <c r="E11" s="35">
        <f>E12+E13+E16+E17+E18+E19+E20</f>
        <v>1175400</v>
      </c>
      <c r="F11" s="31">
        <f>E11/D11*100</f>
        <v>84.84204539056647</v>
      </c>
      <c r="G11" s="36">
        <f>C11+C29</f>
        <v>1248340</v>
      </c>
      <c r="H11" s="36">
        <f>D11+D29</f>
        <v>1724309</v>
      </c>
    </row>
    <row r="12" spans="1:6" ht="21.75" customHeight="1">
      <c r="A12" s="7">
        <v>1</v>
      </c>
      <c r="B12" s="6" t="s">
        <v>34</v>
      </c>
      <c r="C12" s="16">
        <v>644106</v>
      </c>
      <c r="D12" s="16">
        <v>661199</v>
      </c>
      <c r="E12" s="16">
        <v>692792</v>
      </c>
      <c r="F12" s="34">
        <f>E12/D12*100</f>
        <v>104.7781378979702</v>
      </c>
    </row>
    <row r="13" spans="1:6" ht="21.75" customHeight="1">
      <c r="A13" s="7">
        <v>2</v>
      </c>
      <c r="B13" s="6" t="s">
        <v>12</v>
      </c>
      <c r="C13" s="16">
        <f>C14+C15</f>
        <v>444103</v>
      </c>
      <c r="D13" s="16">
        <f>D14+D15</f>
        <v>511163</v>
      </c>
      <c r="E13" s="16">
        <f>E14+E15</f>
        <v>450820</v>
      </c>
      <c r="F13" s="34">
        <f aca="true" t="shared" si="0" ref="F13:F20">E13/D13*100</f>
        <v>88.19495933782375</v>
      </c>
    </row>
    <row r="14" spans="1:6" ht="21.75" customHeight="1">
      <c r="A14" s="7" t="s">
        <v>10</v>
      </c>
      <c r="B14" s="6" t="s">
        <v>13</v>
      </c>
      <c r="C14" s="16">
        <v>348419</v>
      </c>
      <c r="D14" s="16">
        <v>348419</v>
      </c>
      <c r="E14" s="16">
        <v>352627</v>
      </c>
      <c r="F14" s="34">
        <f t="shared" si="0"/>
        <v>101.2077412540648</v>
      </c>
    </row>
    <row r="15" spans="1:6" ht="21.75" customHeight="1">
      <c r="A15" s="7" t="s">
        <v>10</v>
      </c>
      <c r="B15" s="6" t="s">
        <v>14</v>
      </c>
      <c r="C15" s="16">
        <v>95684</v>
      </c>
      <c r="D15" s="16">
        <v>162744</v>
      </c>
      <c r="E15" s="16">
        <v>98193</v>
      </c>
      <c r="F15" s="34">
        <f t="shared" si="0"/>
        <v>60.33586491667896</v>
      </c>
    </row>
    <row r="16" spans="1:6" ht="21.75" customHeight="1">
      <c r="A16" s="7">
        <v>3</v>
      </c>
      <c r="B16" s="6" t="s">
        <v>16</v>
      </c>
      <c r="C16" s="15"/>
      <c r="D16" s="16">
        <v>254</v>
      </c>
      <c r="E16" s="15"/>
      <c r="F16" s="34">
        <f t="shared" si="0"/>
        <v>0</v>
      </c>
    </row>
    <row r="17" spans="1:6" ht="18" customHeight="1">
      <c r="A17" s="7">
        <v>4</v>
      </c>
      <c r="B17" s="6" t="s">
        <v>18</v>
      </c>
      <c r="C17" s="16">
        <v>2000</v>
      </c>
      <c r="D17" s="16">
        <v>212526</v>
      </c>
      <c r="E17" s="16"/>
      <c r="F17" s="34">
        <f t="shared" si="0"/>
        <v>0</v>
      </c>
    </row>
    <row r="18" spans="1:6" ht="21.75" customHeight="1">
      <c r="A18" s="7">
        <v>5</v>
      </c>
      <c r="B18" s="6" t="s">
        <v>337</v>
      </c>
      <c r="C18" s="16"/>
      <c r="D18" s="16"/>
      <c r="E18" s="16">
        <v>31788</v>
      </c>
      <c r="F18" s="34"/>
    </row>
    <row r="19" spans="1:6" ht="21.75" customHeight="1">
      <c r="A19" s="7">
        <v>6</v>
      </c>
      <c r="B19" s="6" t="s">
        <v>190</v>
      </c>
      <c r="C19" s="16"/>
      <c r="D19" s="16">
        <v>83</v>
      </c>
      <c r="E19" s="15"/>
      <c r="F19" s="34"/>
    </row>
    <row r="20" spans="1:6" ht="21.75" customHeight="1">
      <c r="A20" s="7">
        <v>7</v>
      </c>
      <c r="B20" s="6" t="s">
        <v>191</v>
      </c>
      <c r="C20" s="16"/>
      <c r="D20" s="16">
        <v>173</v>
      </c>
      <c r="E20" s="15"/>
      <c r="F20" s="34">
        <f t="shared" si="0"/>
        <v>0</v>
      </c>
    </row>
    <row r="21" spans="1:8" ht="21.75" customHeight="1">
      <c r="A21" s="5" t="s">
        <v>11</v>
      </c>
      <c r="B21" s="22" t="s">
        <v>35</v>
      </c>
      <c r="C21" s="35">
        <f>C22+C23+C26</f>
        <v>1090209</v>
      </c>
      <c r="D21" s="35">
        <f>D22+D23+D26+D27</f>
        <v>1297038</v>
      </c>
      <c r="E21" s="35">
        <f>E22+E23+E26+E27</f>
        <v>1175400</v>
      </c>
      <c r="F21" s="31">
        <f>E21/C21*100</f>
        <v>107.81418975627608</v>
      </c>
      <c r="G21" s="36">
        <f>C21+C37</f>
        <v>1248340</v>
      </c>
      <c r="H21" s="36">
        <f>D21+D37</f>
        <v>1606139</v>
      </c>
    </row>
    <row r="22" spans="1:10" ht="24" customHeight="1">
      <c r="A22" s="7">
        <v>1</v>
      </c>
      <c r="B22" s="6" t="s">
        <v>36</v>
      </c>
      <c r="C22" s="16">
        <v>1007192</v>
      </c>
      <c r="D22" s="16">
        <v>1154491</v>
      </c>
      <c r="E22" s="16">
        <v>1078077</v>
      </c>
      <c r="F22" s="34">
        <f>E22/C22*100</f>
        <v>107.03788354156904</v>
      </c>
      <c r="J22" s="36">
        <f>D11+D29</f>
        <v>1724309</v>
      </c>
    </row>
    <row r="23" spans="1:10" ht="21.75" customHeight="1">
      <c r="A23" s="7">
        <v>2</v>
      </c>
      <c r="B23" s="6" t="s">
        <v>37</v>
      </c>
      <c r="C23" s="16">
        <f>SUM(C24:C25)</f>
        <v>83017</v>
      </c>
      <c r="D23" s="16">
        <f>SUM(D24:D25)</f>
        <v>117419</v>
      </c>
      <c r="E23" s="16">
        <f>SUM(E24:E25)</f>
        <v>97323</v>
      </c>
      <c r="F23" s="34">
        <f>E23/C23*100</f>
        <v>117.23261500656493</v>
      </c>
      <c r="J23" s="36">
        <f>D21+D37</f>
        <v>1606139</v>
      </c>
    </row>
    <row r="24" spans="1:10" ht="21.75" customHeight="1">
      <c r="A24" s="7" t="s">
        <v>38</v>
      </c>
      <c r="B24" s="6" t="s">
        <v>39</v>
      </c>
      <c r="C24" s="16">
        <v>75054</v>
      </c>
      <c r="D24" s="16">
        <v>75054</v>
      </c>
      <c r="E24" s="16">
        <v>75054</v>
      </c>
      <c r="F24" s="34">
        <f>E24/C24*100</f>
        <v>100</v>
      </c>
      <c r="J24" s="36">
        <f>J22-J23</f>
        <v>118170</v>
      </c>
    </row>
    <row r="25" spans="1:6" ht="21.75" customHeight="1">
      <c r="A25" s="7" t="s">
        <v>38</v>
      </c>
      <c r="B25" s="6" t="s">
        <v>40</v>
      </c>
      <c r="C25" s="16">
        <v>7963</v>
      </c>
      <c r="D25" s="16">
        <v>42365</v>
      </c>
      <c r="E25" s="16">
        <v>22269</v>
      </c>
      <c r="F25" s="34">
        <f>E25/C25*100</f>
        <v>279.6559085771694</v>
      </c>
    </row>
    <row r="26" spans="1:6" ht="21.75" customHeight="1">
      <c r="A26" s="7">
        <v>3</v>
      </c>
      <c r="B26" s="6" t="s">
        <v>28</v>
      </c>
      <c r="C26" s="15"/>
      <c r="D26" s="15"/>
      <c r="E26" s="15"/>
      <c r="F26" s="34" t="e">
        <f>E26/C26*100</f>
        <v>#DIV/0!</v>
      </c>
    </row>
    <row r="27" spans="1:6" ht="21.75" customHeight="1">
      <c r="A27" s="7">
        <v>4</v>
      </c>
      <c r="B27" s="6" t="s">
        <v>307</v>
      </c>
      <c r="C27" s="15"/>
      <c r="D27" s="16">
        <v>25128</v>
      </c>
      <c r="E27" s="15"/>
      <c r="F27" s="34"/>
    </row>
    <row r="28" spans="1:6" ht="21.75" customHeight="1">
      <c r="A28" s="5" t="s">
        <v>7</v>
      </c>
      <c r="B28" s="22" t="s">
        <v>41</v>
      </c>
      <c r="C28" s="15"/>
      <c r="D28" s="15"/>
      <c r="E28" s="15"/>
      <c r="F28" s="20"/>
    </row>
    <row r="29" spans="1:11" ht="18" customHeight="1">
      <c r="A29" s="5" t="s">
        <v>8</v>
      </c>
      <c r="B29" s="22" t="s">
        <v>33</v>
      </c>
      <c r="C29" s="35">
        <f>C30+C31+C34+C35+C36</f>
        <v>158131</v>
      </c>
      <c r="D29" s="35">
        <f>D30+D31+D34+D35+D36</f>
        <v>338911</v>
      </c>
      <c r="E29" s="35">
        <f>E30+E31+E34+E35+E36</f>
        <v>171366</v>
      </c>
      <c r="F29" s="31">
        <f>E29/D29*100</f>
        <v>50.56371731811596</v>
      </c>
      <c r="K29" s="36">
        <f>E29-E32</f>
        <v>96312</v>
      </c>
    </row>
    <row r="30" spans="1:6" ht="20.25" customHeight="1">
      <c r="A30" s="7">
        <v>1</v>
      </c>
      <c r="B30" s="6" t="s">
        <v>150</v>
      </c>
      <c r="C30" s="16">
        <v>75114</v>
      </c>
      <c r="D30" s="16">
        <v>111897</v>
      </c>
      <c r="E30" s="16">
        <v>74043</v>
      </c>
      <c r="F30" s="34">
        <f>E30/D30*100</f>
        <v>66.17067481701923</v>
      </c>
    </row>
    <row r="31" spans="1:6" ht="21.75" customHeight="1">
      <c r="A31" s="7">
        <v>2</v>
      </c>
      <c r="B31" s="6" t="s">
        <v>42</v>
      </c>
      <c r="C31" s="16">
        <f>C32+C33</f>
        <v>83017</v>
      </c>
      <c r="D31" s="16">
        <f>D32+D33</f>
        <v>117419</v>
      </c>
      <c r="E31" s="16">
        <f>E32+E33</f>
        <v>97323</v>
      </c>
      <c r="F31" s="34">
        <f>E31/D31*100</f>
        <v>82.8852230047948</v>
      </c>
    </row>
    <row r="32" spans="1:6" ht="21.75" customHeight="1">
      <c r="A32" s="7" t="s">
        <v>43</v>
      </c>
      <c r="B32" s="6" t="s">
        <v>13</v>
      </c>
      <c r="C32" s="16">
        <v>75054</v>
      </c>
      <c r="D32" s="16">
        <v>75054</v>
      </c>
      <c r="E32" s="16">
        <v>75054</v>
      </c>
      <c r="F32" s="34">
        <f>E32/D32*100</f>
        <v>100</v>
      </c>
    </row>
    <row r="33" spans="1:6" ht="21.75" customHeight="1">
      <c r="A33" s="7" t="s">
        <v>43</v>
      </c>
      <c r="B33" s="6" t="s">
        <v>14</v>
      </c>
      <c r="C33" s="16">
        <v>7963</v>
      </c>
      <c r="D33" s="16">
        <v>42365</v>
      </c>
      <c r="E33" s="16">
        <v>22269</v>
      </c>
      <c r="F33" s="34">
        <f>E33/D33*100</f>
        <v>52.56461701876549</v>
      </c>
    </row>
    <row r="34" spans="1:6" ht="21.75" customHeight="1">
      <c r="A34" s="7">
        <v>3</v>
      </c>
      <c r="B34" s="6" t="s">
        <v>16</v>
      </c>
      <c r="C34" s="16"/>
      <c r="D34" s="16"/>
      <c r="E34" s="16"/>
      <c r="F34" s="34"/>
    </row>
    <row r="35" spans="1:6" ht="24" customHeight="1">
      <c r="A35" s="7">
        <v>4</v>
      </c>
      <c r="B35" s="6" t="s">
        <v>18</v>
      </c>
      <c r="C35" s="16"/>
      <c r="D35" s="16">
        <v>106671</v>
      </c>
      <c r="E35" s="20"/>
      <c r="F35" s="34"/>
    </row>
    <row r="36" spans="1:6" ht="21.75" customHeight="1">
      <c r="A36" s="21">
        <v>5</v>
      </c>
      <c r="B36" s="23" t="s">
        <v>190</v>
      </c>
      <c r="C36" s="37"/>
      <c r="D36" s="37">
        <v>2924</v>
      </c>
      <c r="E36" s="37"/>
      <c r="F36" s="39"/>
    </row>
    <row r="37" spans="1:6" ht="21.75" customHeight="1">
      <c r="A37" s="11" t="s">
        <v>11</v>
      </c>
      <c r="B37" s="12" t="s">
        <v>35</v>
      </c>
      <c r="C37" s="29">
        <v>158131</v>
      </c>
      <c r="D37" s="29">
        <v>309101</v>
      </c>
      <c r="E37" s="29">
        <v>171366</v>
      </c>
      <c r="F37" s="32">
        <f>E37/C37*100</f>
        <v>108.36964289102073</v>
      </c>
    </row>
    <row r="38" ht="14.25" hidden="1">
      <c r="A38" s="3" t="s">
        <v>44</v>
      </c>
    </row>
    <row r="40" ht="14.25">
      <c r="D40" s="36"/>
    </row>
    <row r="41" ht="14.25">
      <c r="D41" s="36"/>
    </row>
  </sheetData>
  <sheetProtection/>
  <mergeCells count="11">
    <mergeCell ref="A7:A8"/>
    <mergeCell ref="B7:B8"/>
    <mergeCell ref="E7:E8"/>
    <mergeCell ref="F7:F8"/>
    <mergeCell ref="C7:C8"/>
    <mergeCell ref="D7:D8"/>
    <mergeCell ref="A1:B1"/>
    <mergeCell ref="E1:F1"/>
    <mergeCell ref="A3:F3"/>
    <mergeCell ref="A4:F4"/>
    <mergeCell ref="D6:F6"/>
  </mergeCells>
  <printOptions/>
  <pageMargins left="0.7" right="0.4" top="0.49" bottom="0.51"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2">
      <pane ySplit="8" topLeftCell="A10" activePane="bottomLeft" state="frozen"/>
      <selection pane="topLeft" activeCell="A2" sqref="A2"/>
      <selection pane="bottomLeft" activeCell="G40" sqref="G40:H40"/>
    </sheetView>
  </sheetViews>
  <sheetFormatPr defaultColWidth="9.00390625" defaultRowHeight="15"/>
  <cols>
    <col min="1" max="1" width="7.00390625" style="1" customWidth="1"/>
    <col min="2" max="2" width="28.421875" style="1" customWidth="1"/>
    <col min="3" max="3" width="12.28125" style="1" customWidth="1"/>
    <col min="4" max="4" width="12.00390625" style="1" customWidth="1"/>
    <col min="5" max="5" width="10.7109375" style="1" customWidth="1"/>
    <col min="6" max="6" width="10.140625" style="1" customWidth="1"/>
    <col min="7" max="8" width="9.140625" style="1" bestFit="1" customWidth="1"/>
    <col min="9" max="16384" width="9.00390625" style="1" customWidth="1"/>
  </cols>
  <sheetData>
    <row r="1" spans="1:8" ht="30.75" customHeight="1">
      <c r="A1" s="224" t="s">
        <v>273</v>
      </c>
      <c r="B1" s="224"/>
      <c r="F1" s="224" t="s">
        <v>45</v>
      </c>
      <c r="G1" s="224"/>
      <c r="H1" s="224"/>
    </row>
    <row r="2" ht="14.25">
      <c r="A2" s="24"/>
    </row>
    <row r="3" spans="1:8" ht="21.75" customHeight="1">
      <c r="A3" s="217" t="s">
        <v>325</v>
      </c>
      <c r="B3" s="217"/>
      <c r="C3" s="217"/>
      <c r="D3" s="217"/>
      <c r="E3" s="217"/>
      <c r="F3" s="217"/>
      <c r="G3" s="217"/>
      <c r="H3" s="217"/>
    </row>
    <row r="4" spans="1:8" ht="18" customHeight="1">
      <c r="A4" s="225" t="s">
        <v>1</v>
      </c>
      <c r="B4" s="225"/>
      <c r="C4" s="225"/>
      <c r="D4" s="225"/>
      <c r="E4" s="225"/>
      <c r="F4" s="225"/>
      <c r="G4" s="225"/>
      <c r="H4" s="225"/>
    </row>
    <row r="5" spans="1:8" ht="14.25">
      <c r="A5" s="4"/>
      <c r="B5" s="4"/>
      <c r="C5" s="4"/>
      <c r="D5" s="4"/>
      <c r="E5" s="4"/>
      <c r="F5" s="4"/>
      <c r="G5" s="4"/>
      <c r="H5" s="4"/>
    </row>
    <row r="6" spans="6:8" ht="15" customHeight="1">
      <c r="F6" s="226" t="s">
        <v>31</v>
      </c>
      <c r="G6" s="226"/>
      <c r="H6" s="226"/>
    </row>
    <row r="7" spans="1:8" ht="32.25" customHeight="1">
      <c r="A7" s="227" t="s">
        <v>2</v>
      </c>
      <c r="B7" s="227" t="s">
        <v>3</v>
      </c>
      <c r="C7" s="223" t="s">
        <v>324</v>
      </c>
      <c r="D7" s="223"/>
      <c r="E7" s="223" t="s">
        <v>322</v>
      </c>
      <c r="F7" s="223"/>
      <c r="G7" s="223" t="s">
        <v>46</v>
      </c>
      <c r="H7" s="223"/>
    </row>
    <row r="8" spans="1:8" ht="41.25" customHeight="1">
      <c r="A8" s="228"/>
      <c r="B8" s="228"/>
      <c r="C8" s="26" t="s">
        <v>47</v>
      </c>
      <c r="D8" s="26" t="s">
        <v>48</v>
      </c>
      <c r="E8" s="26" t="s">
        <v>47</v>
      </c>
      <c r="F8" s="26" t="s">
        <v>48</v>
      </c>
      <c r="G8" s="26" t="s">
        <v>47</v>
      </c>
      <c r="H8" s="26" t="s">
        <v>48</v>
      </c>
    </row>
    <row r="9" spans="1:8" ht="14.25">
      <c r="A9" s="27" t="s">
        <v>6</v>
      </c>
      <c r="B9" s="27" t="s">
        <v>7</v>
      </c>
      <c r="C9" s="27">
        <v>1</v>
      </c>
      <c r="D9" s="27">
        <v>2</v>
      </c>
      <c r="E9" s="27">
        <v>3</v>
      </c>
      <c r="F9" s="27">
        <v>4</v>
      </c>
      <c r="G9" s="27" t="s">
        <v>49</v>
      </c>
      <c r="H9" s="27" t="s">
        <v>50</v>
      </c>
    </row>
    <row r="10" spans="1:8" ht="32.25" customHeight="1">
      <c r="A10" s="25"/>
      <c r="B10" s="9" t="s">
        <v>51</v>
      </c>
      <c r="C10" s="17">
        <f>C11+C41</f>
        <v>804523</v>
      </c>
      <c r="D10" s="17">
        <f>D11+D41</f>
        <v>773096</v>
      </c>
      <c r="E10" s="17">
        <f>E11+E41</f>
        <v>767395</v>
      </c>
      <c r="F10" s="17">
        <f>F11+F41</f>
        <v>766835</v>
      </c>
      <c r="G10" s="46">
        <f>E10/C10*100</f>
        <v>95.385091538713</v>
      </c>
      <c r="H10" s="46">
        <f>F10/D10*100</f>
        <v>99.19013938760516</v>
      </c>
    </row>
    <row r="11" spans="1:8" ht="20.25" customHeight="1">
      <c r="A11" s="59" t="s">
        <v>8</v>
      </c>
      <c r="B11" s="9" t="s">
        <v>52</v>
      </c>
      <c r="C11" s="17">
        <f>C12+C14+C18+C19+C27+C28+C29+C30+C31+C32+C33+C34+C35+C36+C38+C39+C40</f>
        <v>804523</v>
      </c>
      <c r="D11" s="17">
        <f>D12+D14+D18+D19+D27+D28+D29+D30+D31+D32+D33+D34+D35+D36+D38+D39+D40</f>
        <v>773096</v>
      </c>
      <c r="E11" s="17">
        <f>E12+E14+E18+E19+E27+E28+E29+E30+E31+E32+E33+E34+E35+E36+E38+E39+E40</f>
        <v>767395</v>
      </c>
      <c r="F11" s="17">
        <f>F12+F14+F18+F19+F27+F28+F29+F30+F31+F32+F33+F34+F35+F36+F38+F39+F40</f>
        <v>766835</v>
      </c>
      <c r="G11" s="46">
        <f>E11/C11*100</f>
        <v>95.385091538713</v>
      </c>
      <c r="H11" s="46">
        <f>F11/D11*100</f>
        <v>99.19013938760516</v>
      </c>
    </row>
    <row r="12" spans="1:8" ht="33" customHeight="1">
      <c r="A12" s="7">
        <v>1</v>
      </c>
      <c r="B12" s="6" t="s">
        <v>53</v>
      </c>
      <c r="C12" s="15">
        <f>C13</f>
        <v>0</v>
      </c>
      <c r="D12" s="15">
        <f>D13</f>
        <v>0</v>
      </c>
      <c r="E12" s="15">
        <f>E13</f>
        <v>0</v>
      </c>
      <c r="F12" s="15">
        <f>F13</f>
        <v>0</v>
      </c>
      <c r="G12" s="15">
        <f>G13</f>
        <v>0</v>
      </c>
      <c r="H12" s="15"/>
    </row>
    <row r="13" spans="1:8" ht="20.25" customHeight="1" hidden="1">
      <c r="A13" s="7" t="s">
        <v>10</v>
      </c>
      <c r="B13" s="42" t="s">
        <v>193</v>
      </c>
      <c r="C13" s="15"/>
      <c r="D13" s="15"/>
      <c r="E13" s="15"/>
      <c r="F13" s="15"/>
      <c r="G13" s="15"/>
      <c r="H13" s="15"/>
    </row>
    <row r="14" spans="1:8" ht="33.75" customHeight="1">
      <c r="A14" s="7">
        <v>2</v>
      </c>
      <c r="B14" s="6" t="s">
        <v>54</v>
      </c>
      <c r="C14" s="15">
        <f>SUM(C15:C17)</f>
        <v>0</v>
      </c>
      <c r="D14" s="15">
        <f>SUM(D15:D17)</f>
        <v>0</v>
      </c>
      <c r="E14" s="15">
        <f>SUM(E15:E17)</f>
        <v>0</v>
      </c>
      <c r="F14" s="15">
        <f>SUM(F15:F17)</f>
        <v>0</v>
      </c>
      <c r="G14" s="15">
        <f>SUM(G15:G17)</f>
        <v>0</v>
      </c>
      <c r="H14" s="15">
        <f>SUM(H15:H17)</f>
        <v>0</v>
      </c>
    </row>
    <row r="15" spans="1:8" ht="21" customHeight="1" hidden="1">
      <c r="A15" s="7" t="s">
        <v>10</v>
      </c>
      <c r="B15" s="42" t="s">
        <v>193</v>
      </c>
      <c r="C15" s="14"/>
      <c r="D15" s="14"/>
      <c r="E15" s="14"/>
      <c r="F15" s="14"/>
      <c r="G15" s="14"/>
      <c r="H15" s="14"/>
    </row>
    <row r="16" spans="1:8" ht="21" customHeight="1" hidden="1">
      <c r="A16" s="7" t="s">
        <v>10</v>
      </c>
      <c r="B16" s="42" t="s">
        <v>194</v>
      </c>
      <c r="C16" s="14"/>
      <c r="D16" s="14"/>
      <c r="E16" s="14"/>
      <c r="F16" s="14"/>
      <c r="G16" s="14"/>
      <c r="H16" s="14"/>
    </row>
    <row r="17" spans="1:8" ht="21" customHeight="1" hidden="1">
      <c r="A17" s="7" t="s">
        <v>10</v>
      </c>
      <c r="B17" s="42" t="s">
        <v>192</v>
      </c>
      <c r="C17" s="14"/>
      <c r="D17" s="14"/>
      <c r="E17" s="14"/>
      <c r="F17" s="14"/>
      <c r="G17" s="14"/>
      <c r="H17" s="14"/>
    </row>
    <row r="18" spans="1:8" ht="35.25" customHeight="1">
      <c r="A18" s="7">
        <v>3</v>
      </c>
      <c r="B18" s="6" t="s">
        <v>55</v>
      </c>
      <c r="C18" s="14"/>
      <c r="D18" s="14"/>
      <c r="E18" s="14"/>
      <c r="F18" s="14"/>
      <c r="G18" s="14"/>
      <c r="H18" s="14"/>
    </row>
    <row r="19" spans="1:8" ht="36" customHeight="1">
      <c r="A19" s="7">
        <v>4</v>
      </c>
      <c r="B19" s="6" t="s">
        <v>56</v>
      </c>
      <c r="C19" s="38">
        <f>C20+C26</f>
        <v>179826</v>
      </c>
      <c r="D19" s="38">
        <f>D20+D26</f>
        <v>175635</v>
      </c>
      <c r="E19" s="38">
        <f>E20+E26</f>
        <v>215250</v>
      </c>
      <c r="F19" s="38">
        <f>F20+F26</f>
        <v>214690</v>
      </c>
      <c r="G19" s="47">
        <f>E19/C19*100</f>
        <v>119.69904240766074</v>
      </c>
      <c r="H19" s="47">
        <f>F19/D19*100</f>
        <v>122.23645628718648</v>
      </c>
    </row>
    <row r="20" spans="1:8" s="41" customFormat="1" ht="21.75" customHeight="1">
      <c r="A20" s="43" t="s">
        <v>195</v>
      </c>
      <c r="B20" s="44" t="s">
        <v>339</v>
      </c>
      <c r="C20" s="45">
        <f>SUM(C21:C25)</f>
        <v>127765</v>
      </c>
      <c r="D20" s="45">
        <f>SUM(D21:D25)</f>
        <v>126498</v>
      </c>
      <c r="E20" s="45">
        <f>SUM(E21:E25)</f>
        <v>142160</v>
      </c>
      <c r="F20" s="45">
        <f>SUM(F21:F25)</f>
        <v>141600</v>
      </c>
      <c r="G20" s="47">
        <f aca="true" t="shared" si="0" ref="G20:G39">E20/C20*100</f>
        <v>111.26677885179824</v>
      </c>
      <c r="H20" s="47">
        <f aca="true" t="shared" si="1" ref="H20:H39">F20/D20*100</f>
        <v>111.93852867239006</v>
      </c>
    </row>
    <row r="21" spans="1:8" ht="21.75" customHeight="1">
      <c r="A21" s="7" t="s">
        <v>10</v>
      </c>
      <c r="B21" s="42" t="s">
        <v>196</v>
      </c>
      <c r="C21" s="16">
        <v>120445</v>
      </c>
      <c r="D21" s="16">
        <v>119711</v>
      </c>
      <c r="E21" s="16">
        <v>133300</v>
      </c>
      <c r="F21" s="16">
        <v>133300</v>
      </c>
      <c r="G21" s="47">
        <f t="shared" si="0"/>
        <v>110.67292125036323</v>
      </c>
      <c r="H21" s="47">
        <f t="shared" si="1"/>
        <v>111.3515048742388</v>
      </c>
    </row>
    <row r="22" spans="1:8" ht="21.75" customHeight="1">
      <c r="A22" s="7" t="s">
        <v>10</v>
      </c>
      <c r="B22" s="42" t="s">
        <v>197</v>
      </c>
      <c r="C22" s="16">
        <v>533</v>
      </c>
      <c r="D22" s="16"/>
      <c r="E22" s="16">
        <v>560</v>
      </c>
      <c r="F22" s="16"/>
      <c r="G22" s="47">
        <f t="shared" si="0"/>
        <v>105.0656660412758</v>
      </c>
      <c r="H22" s="47"/>
    </row>
    <row r="23" spans="1:8" ht="21.75" customHeight="1">
      <c r="A23" s="7" t="s">
        <v>10</v>
      </c>
      <c r="B23" s="42" t="s">
        <v>198</v>
      </c>
      <c r="C23" s="16">
        <v>6787</v>
      </c>
      <c r="D23" s="16">
        <v>6787</v>
      </c>
      <c r="E23" s="16">
        <v>8300</v>
      </c>
      <c r="F23" s="16">
        <v>8300</v>
      </c>
      <c r="G23" s="47">
        <f t="shared" si="0"/>
        <v>122.2926182407544</v>
      </c>
      <c r="H23" s="47">
        <f t="shared" si="1"/>
        <v>122.2926182407544</v>
      </c>
    </row>
    <row r="24" spans="1:8" ht="21.75" customHeight="1" hidden="1">
      <c r="A24" s="7" t="s">
        <v>10</v>
      </c>
      <c r="B24" s="42" t="s">
        <v>199</v>
      </c>
      <c r="C24" s="14"/>
      <c r="D24" s="14"/>
      <c r="E24" s="14"/>
      <c r="F24" s="14"/>
      <c r="G24" s="47" t="e">
        <f t="shared" si="0"/>
        <v>#DIV/0!</v>
      </c>
      <c r="H24" s="47" t="e">
        <f t="shared" si="1"/>
        <v>#DIV/0!</v>
      </c>
    </row>
    <row r="25" spans="1:8" ht="21.75" customHeight="1" hidden="1">
      <c r="A25" s="7" t="s">
        <v>10</v>
      </c>
      <c r="B25" s="42" t="s">
        <v>200</v>
      </c>
      <c r="C25" s="14"/>
      <c r="D25" s="14"/>
      <c r="E25" s="14"/>
      <c r="F25" s="14"/>
      <c r="G25" s="47" t="e">
        <f t="shared" si="0"/>
        <v>#DIV/0!</v>
      </c>
      <c r="H25" s="47" t="e">
        <f t="shared" si="1"/>
        <v>#DIV/0!</v>
      </c>
    </row>
    <row r="26" spans="1:8" s="41" customFormat="1" ht="22.5" customHeight="1">
      <c r="A26" s="43" t="s">
        <v>195</v>
      </c>
      <c r="B26" s="44" t="s">
        <v>338</v>
      </c>
      <c r="C26" s="187">
        <v>52061</v>
      </c>
      <c r="D26" s="187">
        <v>49137</v>
      </c>
      <c r="E26" s="45">
        <v>73090</v>
      </c>
      <c r="F26" s="45">
        <v>73090</v>
      </c>
      <c r="G26" s="47">
        <f t="shared" si="0"/>
        <v>140.3930005186224</v>
      </c>
      <c r="H26" s="47">
        <f t="shared" si="1"/>
        <v>148.74737977491503</v>
      </c>
    </row>
    <row r="27" spans="1:8" ht="21.75" customHeight="1">
      <c r="A27" s="7">
        <v>5</v>
      </c>
      <c r="B27" s="6" t="s">
        <v>57</v>
      </c>
      <c r="C27" s="16">
        <v>34396</v>
      </c>
      <c r="D27" s="16">
        <v>30016</v>
      </c>
      <c r="E27" s="16">
        <v>35000</v>
      </c>
      <c r="F27" s="38">
        <v>35000</v>
      </c>
      <c r="G27" s="47">
        <f t="shared" si="0"/>
        <v>101.75601814164436</v>
      </c>
      <c r="H27" s="47">
        <f t="shared" si="1"/>
        <v>116.60447761194031</v>
      </c>
    </row>
    <row r="28" spans="1:8" ht="21.75" customHeight="1">
      <c r="A28" s="7">
        <v>6</v>
      </c>
      <c r="B28" s="6" t="s">
        <v>58</v>
      </c>
      <c r="C28" s="16"/>
      <c r="D28" s="16"/>
      <c r="E28" s="16"/>
      <c r="F28" s="14"/>
      <c r="G28" s="47"/>
      <c r="H28" s="47"/>
    </row>
    <row r="29" spans="1:8" ht="21.75" customHeight="1">
      <c r="A29" s="7">
        <v>7</v>
      </c>
      <c r="B29" s="6" t="s">
        <v>59</v>
      </c>
      <c r="C29" s="16">
        <v>31715</v>
      </c>
      <c r="D29" s="16">
        <v>31715</v>
      </c>
      <c r="E29" s="16">
        <v>30900</v>
      </c>
      <c r="F29" s="38">
        <v>30900</v>
      </c>
      <c r="G29" s="47">
        <f t="shared" si="0"/>
        <v>97.4302380577014</v>
      </c>
      <c r="H29" s="47">
        <f t="shared" si="1"/>
        <v>97.4302380577014</v>
      </c>
    </row>
    <row r="30" spans="1:8" ht="21.75" customHeight="1">
      <c r="A30" s="7">
        <v>8</v>
      </c>
      <c r="B30" s="6" t="s">
        <v>60</v>
      </c>
      <c r="C30" s="16">
        <v>12178</v>
      </c>
      <c r="D30" s="16">
        <v>7538</v>
      </c>
      <c r="E30" s="16">
        <v>9645</v>
      </c>
      <c r="F30" s="16">
        <v>9645</v>
      </c>
      <c r="G30" s="47">
        <f t="shared" si="0"/>
        <v>79.20019707669567</v>
      </c>
      <c r="H30" s="47">
        <f t="shared" si="1"/>
        <v>127.95171132926507</v>
      </c>
    </row>
    <row r="31" spans="1:8" ht="22.5" customHeight="1">
      <c r="A31" s="7">
        <v>9</v>
      </c>
      <c r="B31" s="6" t="s">
        <v>61</v>
      </c>
      <c r="C31" s="16"/>
      <c r="D31" s="16"/>
      <c r="E31" s="16"/>
      <c r="F31" s="14"/>
      <c r="G31" s="47"/>
      <c r="H31" s="47"/>
    </row>
    <row r="32" spans="1:8" ht="24" customHeight="1">
      <c r="A32" s="7">
        <v>10</v>
      </c>
      <c r="B32" s="6" t="s">
        <v>62</v>
      </c>
      <c r="C32" s="16">
        <v>1888</v>
      </c>
      <c r="D32" s="16">
        <v>1888</v>
      </c>
      <c r="E32" s="16">
        <v>1800</v>
      </c>
      <c r="F32" s="16">
        <v>1800</v>
      </c>
      <c r="G32" s="47">
        <f t="shared" si="0"/>
        <v>95.33898305084746</v>
      </c>
      <c r="H32" s="47">
        <f t="shared" si="1"/>
        <v>95.33898305084746</v>
      </c>
    </row>
    <row r="33" spans="1:8" ht="24" customHeight="1">
      <c r="A33" s="7">
        <v>11</v>
      </c>
      <c r="B33" s="6" t="s">
        <v>63</v>
      </c>
      <c r="C33" s="16">
        <v>8914</v>
      </c>
      <c r="D33" s="16">
        <v>8914</v>
      </c>
      <c r="E33" s="16">
        <v>9000</v>
      </c>
      <c r="F33" s="16">
        <v>9000</v>
      </c>
      <c r="G33" s="47">
        <f t="shared" si="0"/>
        <v>100.96477451200359</v>
      </c>
      <c r="H33" s="47">
        <f t="shared" si="1"/>
        <v>100.96477451200359</v>
      </c>
    </row>
    <row r="34" spans="1:8" ht="24" customHeight="1">
      <c r="A34" s="7">
        <v>12</v>
      </c>
      <c r="B34" s="6" t="s">
        <v>64</v>
      </c>
      <c r="C34" s="16">
        <v>469794</v>
      </c>
      <c r="D34" s="16">
        <v>470902</v>
      </c>
      <c r="E34" s="16">
        <v>450000</v>
      </c>
      <c r="F34" s="16">
        <v>450000</v>
      </c>
      <c r="G34" s="47">
        <f t="shared" si="0"/>
        <v>95.78666394206823</v>
      </c>
      <c r="H34" s="47">
        <f t="shared" si="1"/>
        <v>95.56128451355059</v>
      </c>
    </row>
    <row r="35" spans="1:8" ht="36" customHeight="1" hidden="1">
      <c r="A35" s="7">
        <v>13</v>
      </c>
      <c r="B35" s="6" t="s">
        <v>65</v>
      </c>
      <c r="C35" s="40"/>
      <c r="D35" s="40"/>
      <c r="E35" s="40"/>
      <c r="F35" s="40"/>
      <c r="G35" s="47" t="e">
        <f t="shared" si="0"/>
        <v>#DIV/0!</v>
      </c>
      <c r="H35" s="47" t="e">
        <f t="shared" si="1"/>
        <v>#DIV/0!</v>
      </c>
    </row>
    <row r="36" spans="1:8" ht="33.75" customHeight="1" hidden="1">
      <c r="A36" s="7">
        <v>14</v>
      </c>
      <c r="B36" s="6" t="s">
        <v>66</v>
      </c>
      <c r="C36" s="40"/>
      <c r="D36" s="40"/>
      <c r="E36" s="40"/>
      <c r="F36" s="40"/>
      <c r="G36" s="47" t="e">
        <f t="shared" si="0"/>
        <v>#DIV/0!</v>
      </c>
      <c r="H36" s="47" t="e">
        <f t="shared" si="1"/>
        <v>#DIV/0!</v>
      </c>
    </row>
    <row r="37" spans="1:8" ht="25.5" customHeight="1" hidden="1">
      <c r="A37" s="7"/>
      <c r="B37" s="6" t="s">
        <v>67</v>
      </c>
      <c r="C37" s="40"/>
      <c r="D37" s="40"/>
      <c r="E37" s="40"/>
      <c r="F37" s="40"/>
      <c r="G37" s="47" t="e">
        <f t="shared" si="0"/>
        <v>#DIV/0!</v>
      </c>
      <c r="H37" s="47" t="e">
        <f t="shared" si="1"/>
        <v>#DIV/0!</v>
      </c>
    </row>
    <row r="38" spans="1:8" ht="35.25" customHeight="1">
      <c r="A38" s="7">
        <v>15</v>
      </c>
      <c r="B38" s="6" t="s">
        <v>68</v>
      </c>
      <c r="C38" s="16">
        <v>11717</v>
      </c>
      <c r="D38" s="137"/>
      <c r="E38" s="40"/>
      <c r="F38" s="40"/>
      <c r="G38" s="47">
        <f t="shared" si="0"/>
        <v>0</v>
      </c>
      <c r="H38" s="47"/>
    </row>
    <row r="39" spans="1:8" ht="22.5" customHeight="1">
      <c r="A39" s="7">
        <v>16</v>
      </c>
      <c r="B39" s="6" t="s">
        <v>69</v>
      </c>
      <c r="C39" s="16">
        <v>54095</v>
      </c>
      <c r="D39" s="16">
        <v>46488</v>
      </c>
      <c r="E39" s="16">
        <v>15800</v>
      </c>
      <c r="F39" s="16">
        <v>15800</v>
      </c>
      <c r="G39" s="47">
        <f t="shared" si="0"/>
        <v>29.207875034661246</v>
      </c>
      <c r="H39" s="47">
        <f t="shared" si="1"/>
        <v>33.987265530889694</v>
      </c>
    </row>
    <row r="40" spans="1:8" ht="33.75" customHeight="1">
      <c r="A40" s="7">
        <v>17</v>
      </c>
      <c r="B40" s="6" t="s">
        <v>70</v>
      </c>
      <c r="C40" s="16"/>
      <c r="D40" s="16"/>
      <c r="E40" s="16"/>
      <c r="F40" s="16"/>
      <c r="G40" s="47"/>
      <c r="H40" s="47"/>
    </row>
    <row r="41" spans="1:8" ht="20.25" customHeight="1">
      <c r="A41" s="60" t="s">
        <v>11</v>
      </c>
      <c r="B41" s="13" t="s">
        <v>71</v>
      </c>
      <c r="C41" s="58"/>
      <c r="D41" s="58"/>
      <c r="E41" s="58"/>
      <c r="F41" s="58"/>
      <c r="G41" s="61"/>
      <c r="H41" s="61"/>
    </row>
  </sheetData>
  <sheetProtection/>
  <mergeCells count="10">
    <mergeCell ref="G7:H7"/>
    <mergeCell ref="A1:B1"/>
    <mergeCell ref="A3:H3"/>
    <mergeCell ref="A4:H4"/>
    <mergeCell ref="F6:H6"/>
    <mergeCell ref="A7:A8"/>
    <mergeCell ref="B7:B8"/>
    <mergeCell ref="C7:D7"/>
    <mergeCell ref="E7:F7"/>
    <mergeCell ref="F1:H1"/>
  </mergeCells>
  <printOptions/>
  <pageMargins left="0.46" right="0.28" top="0.22" bottom="0.28" header="0.2" footer="0.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1">
      <pane ySplit="10" topLeftCell="A49" activePane="bottomLeft" state="frozen"/>
      <selection pane="topLeft" activeCell="A1" sqref="A1"/>
      <selection pane="bottomLeft" activeCell="D54" sqref="D54"/>
    </sheetView>
  </sheetViews>
  <sheetFormatPr defaultColWidth="9.00390625" defaultRowHeight="15"/>
  <cols>
    <col min="1" max="1" width="6.57421875" style="62" customWidth="1"/>
    <col min="2" max="2" width="41.28125" style="62" customWidth="1"/>
    <col min="3" max="4" width="13.421875" style="62" customWidth="1"/>
    <col min="5" max="5" width="13.00390625" style="62" customWidth="1"/>
    <col min="6" max="6" width="9.00390625" style="62" customWidth="1"/>
    <col min="7" max="7" width="0" style="62" hidden="1" customWidth="1"/>
    <col min="8" max="8" width="10.7109375" style="62" hidden="1" customWidth="1"/>
    <col min="9" max="9" width="9.140625" style="62" hidden="1" customWidth="1"/>
    <col min="10" max="11" width="0" style="62" hidden="1" customWidth="1"/>
    <col min="12" max="12" width="9.7109375" style="62" hidden="1" customWidth="1"/>
    <col min="13" max="13" width="0" style="62" hidden="1" customWidth="1"/>
    <col min="14" max="16384" width="9.00390625" style="62" customWidth="1"/>
  </cols>
  <sheetData>
    <row r="1" spans="1:5" ht="24" customHeight="1">
      <c r="A1" s="229" t="s">
        <v>273</v>
      </c>
      <c r="B1" s="229"/>
      <c r="D1" s="230" t="s">
        <v>72</v>
      </c>
      <c r="E1" s="230"/>
    </row>
    <row r="2" ht="15">
      <c r="A2" s="64"/>
    </row>
    <row r="3" spans="1:5" ht="37.5" customHeight="1">
      <c r="A3" s="231" t="s">
        <v>326</v>
      </c>
      <c r="B3" s="231"/>
      <c r="C3" s="231"/>
      <c r="D3" s="231"/>
      <c r="E3" s="231"/>
    </row>
    <row r="4" spans="1:5" ht="15">
      <c r="A4" s="232" t="s">
        <v>1</v>
      </c>
      <c r="B4" s="232"/>
      <c r="C4" s="232"/>
      <c r="D4" s="232"/>
      <c r="E4" s="232"/>
    </row>
    <row r="5" spans="1:5" ht="15">
      <c r="A5" s="96"/>
      <c r="B5" s="96"/>
      <c r="C5" s="96"/>
      <c r="D5" s="96"/>
      <c r="E5" s="96"/>
    </row>
    <row r="6" spans="4:5" ht="15">
      <c r="D6" s="233" t="s">
        <v>31</v>
      </c>
      <c r="E6" s="233"/>
    </row>
    <row r="7" spans="1:5" ht="21" customHeight="1">
      <c r="A7" s="234" t="s">
        <v>2</v>
      </c>
      <c r="B7" s="234" t="s">
        <v>73</v>
      </c>
      <c r="C7" s="234" t="s">
        <v>74</v>
      </c>
      <c r="D7" s="234" t="s">
        <v>75</v>
      </c>
      <c r="E7" s="234"/>
    </row>
    <row r="8" spans="1:5" ht="22.5" customHeight="1">
      <c r="A8" s="234"/>
      <c r="B8" s="234"/>
      <c r="C8" s="234"/>
      <c r="D8" s="234" t="s">
        <v>76</v>
      </c>
      <c r="E8" s="234" t="s">
        <v>201</v>
      </c>
    </row>
    <row r="9" spans="1:5" ht="22.5" customHeight="1">
      <c r="A9" s="234"/>
      <c r="B9" s="234"/>
      <c r="C9" s="234"/>
      <c r="D9" s="234"/>
      <c r="E9" s="234" t="s">
        <v>77</v>
      </c>
    </row>
    <row r="10" spans="1:5" ht="21.75" customHeight="1">
      <c r="A10" s="97" t="s">
        <v>6</v>
      </c>
      <c r="B10" s="97" t="s">
        <v>7</v>
      </c>
      <c r="C10" s="97" t="s">
        <v>78</v>
      </c>
      <c r="D10" s="97">
        <v>2</v>
      </c>
      <c r="E10" s="97">
        <v>3</v>
      </c>
    </row>
    <row r="11" spans="1:5" ht="20.25" customHeight="1">
      <c r="A11" s="97"/>
      <c r="B11" s="97" t="s">
        <v>19</v>
      </c>
      <c r="C11" s="80">
        <f>C12+C43+C56</f>
        <v>1249443</v>
      </c>
      <c r="D11" s="80">
        <f>D12+D43+D56</f>
        <v>1078077</v>
      </c>
      <c r="E11" s="80">
        <f>E12+E43+E56</f>
        <v>171366</v>
      </c>
    </row>
    <row r="12" spans="1:5" ht="26.25" customHeight="1">
      <c r="A12" s="98" t="s">
        <v>6</v>
      </c>
      <c r="B12" s="99" t="s">
        <v>79</v>
      </c>
      <c r="C12" s="100">
        <f>C13+C37+C41+C42</f>
        <v>1189043</v>
      </c>
      <c r="D12" s="100">
        <f>D13+D37+D41+D42</f>
        <v>1021760</v>
      </c>
      <c r="E12" s="100">
        <f>E13+E37+E41+E42</f>
        <v>167283</v>
      </c>
    </row>
    <row r="13" spans="1:5" ht="26.25" customHeight="1">
      <c r="A13" s="101" t="s">
        <v>8</v>
      </c>
      <c r="B13" s="102" t="s">
        <v>21</v>
      </c>
      <c r="C13" s="103">
        <f>SUM(D13:E13)</f>
        <v>476973</v>
      </c>
      <c r="D13" s="103">
        <f>D14+D31</f>
        <v>426973</v>
      </c>
      <c r="E13" s="103">
        <f>E14+E31</f>
        <v>50000</v>
      </c>
    </row>
    <row r="14" spans="1:5" ht="26.25" customHeight="1">
      <c r="A14" s="86">
        <v>1</v>
      </c>
      <c r="B14" s="87" t="s">
        <v>80</v>
      </c>
      <c r="C14" s="78">
        <f>SUM(D14:E14)</f>
        <v>476973</v>
      </c>
      <c r="D14" s="104">
        <f>SUM(D27:D30)</f>
        <v>426973</v>
      </c>
      <c r="E14" s="104">
        <f>SUM(E27:E30)</f>
        <v>50000</v>
      </c>
    </row>
    <row r="15" spans="1:5" ht="26.25" customHeight="1" hidden="1">
      <c r="A15" s="86"/>
      <c r="B15" s="87" t="s">
        <v>81</v>
      </c>
      <c r="C15" s="105"/>
      <c r="D15" s="104"/>
      <c r="E15" s="106"/>
    </row>
    <row r="16" spans="1:5" s="107" customFormat="1" ht="26.25" customHeight="1" hidden="1">
      <c r="A16" s="88" t="s">
        <v>10</v>
      </c>
      <c r="B16" s="89" t="s">
        <v>82</v>
      </c>
      <c r="C16" s="90">
        <f>SUM(D16:E16)</f>
        <v>0</v>
      </c>
      <c r="D16" s="90"/>
      <c r="E16" s="90"/>
    </row>
    <row r="17" spans="1:5" s="107" customFormat="1" ht="26.25" customHeight="1" hidden="1">
      <c r="A17" s="88" t="s">
        <v>10</v>
      </c>
      <c r="B17" s="89" t="s">
        <v>205</v>
      </c>
      <c r="C17" s="90">
        <f aca="true" t="shared" si="0" ref="C17:C25">SUM(D17:E17)</f>
        <v>0</v>
      </c>
      <c r="D17" s="90"/>
      <c r="E17" s="90"/>
    </row>
    <row r="18" spans="1:5" s="107" customFormat="1" ht="26.25" customHeight="1" hidden="1">
      <c r="A18" s="88" t="s">
        <v>10</v>
      </c>
      <c r="B18" s="89" t="s">
        <v>206</v>
      </c>
      <c r="C18" s="90">
        <f t="shared" si="0"/>
        <v>0</v>
      </c>
      <c r="D18" s="90"/>
      <c r="E18" s="90"/>
    </row>
    <row r="19" spans="1:5" s="107" customFormat="1" ht="26.25" customHeight="1" hidden="1">
      <c r="A19" s="88" t="s">
        <v>10</v>
      </c>
      <c r="B19" s="89" t="s">
        <v>207</v>
      </c>
      <c r="C19" s="90">
        <f t="shared" si="0"/>
        <v>0</v>
      </c>
      <c r="D19" s="90"/>
      <c r="E19" s="90"/>
    </row>
    <row r="20" spans="1:5" s="107" customFormat="1" ht="33" customHeight="1" hidden="1">
      <c r="A20" s="88" t="s">
        <v>10</v>
      </c>
      <c r="B20" s="89" t="s">
        <v>208</v>
      </c>
      <c r="C20" s="90">
        <f t="shared" si="0"/>
        <v>0</v>
      </c>
      <c r="D20" s="90"/>
      <c r="E20" s="90"/>
    </row>
    <row r="21" spans="1:5" s="107" customFormat="1" ht="26.25" customHeight="1" hidden="1">
      <c r="A21" s="88" t="s">
        <v>10</v>
      </c>
      <c r="B21" s="89" t="s">
        <v>281</v>
      </c>
      <c r="C21" s="90">
        <f t="shared" si="0"/>
        <v>0</v>
      </c>
      <c r="D21" s="90"/>
      <c r="E21" s="90"/>
    </row>
    <row r="22" spans="1:5" s="107" customFormat="1" ht="26.25" customHeight="1" hidden="1">
      <c r="A22" s="88" t="s">
        <v>10</v>
      </c>
      <c r="B22" s="89" t="s">
        <v>209</v>
      </c>
      <c r="C22" s="90">
        <f t="shared" si="0"/>
        <v>0</v>
      </c>
      <c r="D22" s="90"/>
      <c r="E22" s="90"/>
    </row>
    <row r="23" spans="1:5" s="107" customFormat="1" ht="26.25" customHeight="1" hidden="1">
      <c r="A23" s="88" t="s">
        <v>10</v>
      </c>
      <c r="B23" s="89" t="s">
        <v>210</v>
      </c>
      <c r="C23" s="90">
        <f t="shared" si="0"/>
        <v>0</v>
      </c>
      <c r="D23" s="90"/>
      <c r="E23" s="90"/>
    </row>
    <row r="24" spans="1:5" s="107" customFormat="1" ht="26.25" customHeight="1" hidden="1">
      <c r="A24" s="88" t="s">
        <v>10</v>
      </c>
      <c r="B24" s="89" t="s">
        <v>86</v>
      </c>
      <c r="C24" s="90">
        <f t="shared" si="0"/>
        <v>0</v>
      </c>
      <c r="D24" s="90"/>
      <c r="E24" s="90"/>
    </row>
    <row r="25" spans="1:5" s="107" customFormat="1" ht="26.25" customHeight="1" hidden="1">
      <c r="A25" s="88" t="s">
        <v>10</v>
      </c>
      <c r="B25" s="89" t="s">
        <v>211</v>
      </c>
      <c r="C25" s="90">
        <f t="shared" si="0"/>
        <v>0</v>
      </c>
      <c r="D25" s="90"/>
      <c r="E25" s="90"/>
    </row>
    <row r="26" spans="1:5" ht="26.25" customHeight="1">
      <c r="A26" s="86"/>
      <c r="B26" s="87" t="s">
        <v>84</v>
      </c>
      <c r="C26" s="78"/>
      <c r="D26" s="78"/>
      <c r="E26" s="78"/>
    </row>
    <row r="27" spans="1:5" ht="26.25" customHeight="1">
      <c r="A27" s="86" t="s">
        <v>10</v>
      </c>
      <c r="B27" s="89" t="s">
        <v>85</v>
      </c>
      <c r="C27" s="78">
        <f>SUM(D27:E27)</f>
        <v>450000</v>
      </c>
      <c r="D27" s="78">
        <v>400000</v>
      </c>
      <c r="E27" s="78">
        <v>50000</v>
      </c>
    </row>
    <row r="28" spans="1:9" ht="34.5" customHeight="1">
      <c r="A28" s="86" t="s">
        <v>10</v>
      </c>
      <c r="B28" s="89" t="s">
        <v>202</v>
      </c>
      <c r="C28" s="78">
        <f>SUM(D28:E28)</f>
        <v>14973</v>
      </c>
      <c r="D28" s="78">
        <v>14973</v>
      </c>
      <c r="E28" s="106"/>
      <c r="I28" s="62">
        <v>13440</v>
      </c>
    </row>
    <row r="29" spans="1:9" ht="31.5" customHeight="1">
      <c r="A29" s="86" t="s">
        <v>10</v>
      </c>
      <c r="B29" s="89" t="s">
        <v>315</v>
      </c>
      <c r="C29" s="78">
        <f>SUM(D29:E29)</f>
        <v>10000</v>
      </c>
      <c r="D29" s="78">
        <f>11000-1000</f>
        <v>10000</v>
      </c>
      <c r="E29" s="78"/>
      <c r="I29" s="62">
        <f>I28-D28</f>
        <v>-1533</v>
      </c>
    </row>
    <row r="30" spans="1:5" ht="36.75" customHeight="1">
      <c r="A30" s="86" t="s">
        <v>10</v>
      </c>
      <c r="B30" s="89" t="s">
        <v>316</v>
      </c>
      <c r="C30" s="78">
        <f>SUM(D30:E30)</f>
        <v>2000</v>
      </c>
      <c r="D30" s="78">
        <v>2000</v>
      </c>
      <c r="E30" s="106"/>
    </row>
    <row r="31" spans="1:5" ht="26.25" customHeight="1">
      <c r="A31" s="86">
        <v>2</v>
      </c>
      <c r="B31" s="87" t="s">
        <v>86</v>
      </c>
      <c r="C31" s="78">
        <f>SUM(D31:E31)</f>
        <v>0</v>
      </c>
      <c r="D31" s="78"/>
      <c r="E31" s="78"/>
    </row>
    <row r="32" spans="1:5" ht="26.25" customHeight="1" hidden="1">
      <c r="A32" s="86"/>
      <c r="B32" s="87" t="s">
        <v>84</v>
      </c>
      <c r="C32" s="78"/>
      <c r="D32" s="78"/>
      <c r="E32" s="78"/>
    </row>
    <row r="33" spans="1:5" s="107" customFormat="1" ht="26.25" customHeight="1" hidden="1">
      <c r="A33" s="88" t="s">
        <v>10</v>
      </c>
      <c r="B33" s="89" t="s">
        <v>85</v>
      </c>
      <c r="C33" s="90">
        <f>SUM(D33:E33)</f>
        <v>0</v>
      </c>
      <c r="D33" s="90"/>
      <c r="E33" s="90"/>
    </row>
    <row r="34" spans="1:5" s="107" customFormat="1" ht="26.25" customHeight="1" hidden="1">
      <c r="A34" s="88" t="s">
        <v>10</v>
      </c>
      <c r="B34" s="89" t="s">
        <v>202</v>
      </c>
      <c r="C34" s="90">
        <f>SUM(D34:E34)</f>
        <v>0</v>
      </c>
      <c r="D34" s="90"/>
      <c r="E34" s="90"/>
    </row>
    <row r="35" spans="1:5" s="107" customFormat="1" ht="36" customHeight="1" hidden="1">
      <c r="A35" s="88" t="s">
        <v>10</v>
      </c>
      <c r="B35" s="89" t="s">
        <v>203</v>
      </c>
      <c r="C35" s="90">
        <f>SUM(D35:E35)</f>
        <v>0</v>
      </c>
      <c r="D35" s="90"/>
      <c r="E35" s="90"/>
    </row>
    <row r="36" spans="1:5" s="107" customFormat="1" ht="39" customHeight="1" hidden="1">
      <c r="A36" s="88" t="s">
        <v>10</v>
      </c>
      <c r="B36" s="89" t="s">
        <v>204</v>
      </c>
      <c r="C36" s="90">
        <f>SUM(D36:E36)</f>
        <v>0</v>
      </c>
      <c r="D36" s="90"/>
      <c r="E36" s="90"/>
    </row>
    <row r="37" spans="1:8" ht="26.25" customHeight="1">
      <c r="A37" s="101" t="s">
        <v>11</v>
      </c>
      <c r="B37" s="102" t="s">
        <v>22</v>
      </c>
      <c r="C37" s="103">
        <f>SUM(D37:E37)</f>
        <v>688289</v>
      </c>
      <c r="D37" s="103">
        <f>747689+1000-E37-D43-E43</f>
        <v>573945</v>
      </c>
      <c r="E37" s="103">
        <f>96158-E43+22269</f>
        <v>114344</v>
      </c>
      <c r="H37" s="108">
        <f>D37+D41+D43</f>
        <v>651104</v>
      </c>
    </row>
    <row r="38" spans="1:5" ht="23.25" customHeight="1">
      <c r="A38" s="86"/>
      <c r="B38" s="87" t="s">
        <v>87</v>
      </c>
      <c r="C38" s="78">
        <f>SUM(D38:E38)</f>
        <v>0</v>
      </c>
      <c r="D38" s="78"/>
      <c r="E38" s="78"/>
    </row>
    <row r="39" spans="1:5" s="107" customFormat="1" ht="23.25" customHeight="1">
      <c r="A39" s="88">
        <v>1</v>
      </c>
      <c r="B39" s="89" t="s">
        <v>82</v>
      </c>
      <c r="C39" s="90">
        <f>SUM(D39:E39)</f>
        <v>391747</v>
      </c>
      <c r="D39" s="90">
        <f>391747-1353</f>
        <v>390394</v>
      </c>
      <c r="E39" s="90">
        <v>1353</v>
      </c>
    </row>
    <row r="40" spans="1:5" s="107" customFormat="1" ht="23.25" customHeight="1">
      <c r="A40" s="88">
        <v>2</v>
      </c>
      <c r="B40" s="89" t="s">
        <v>83</v>
      </c>
      <c r="C40" s="90">
        <f>SUM(D40:E40)</f>
        <v>280</v>
      </c>
      <c r="D40" s="90">
        <v>280</v>
      </c>
      <c r="E40" s="90"/>
    </row>
    <row r="41" spans="1:5" ht="26.25" customHeight="1">
      <c r="A41" s="101" t="s">
        <v>15</v>
      </c>
      <c r="B41" s="102" t="s">
        <v>88</v>
      </c>
      <c r="C41" s="103">
        <f>SUM(D41:E41)</f>
        <v>23781</v>
      </c>
      <c r="D41" s="103">
        <v>20842</v>
      </c>
      <c r="E41" s="103">
        <v>2939</v>
      </c>
    </row>
    <row r="42" spans="1:5" ht="26.25" customHeight="1">
      <c r="A42" s="101" t="s">
        <v>17</v>
      </c>
      <c r="B42" s="102" t="s">
        <v>24</v>
      </c>
      <c r="C42" s="78">
        <f>SUM(D42:E42)</f>
        <v>0</v>
      </c>
      <c r="D42" s="78"/>
      <c r="E42" s="78"/>
    </row>
    <row r="43" spans="1:5" ht="26.25" customHeight="1">
      <c r="A43" s="101" t="s">
        <v>7</v>
      </c>
      <c r="B43" s="102" t="s">
        <v>89</v>
      </c>
      <c r="C43" s="103">
        <f>C44+C46</f>
        <v>60400</v>
      </c>
      <c r="D43" s="103">
        <f>D44+D46</f>
        <v>56317</v>
      </c>
      <c r="E43" s="103">
        <f>E44+E46</f>
        <v>4083</v>
      </c>
    </row>
    <row r="44" spans="1:5" ht="26.25" customHeight="1">
      <c r="A44" s="101" t="s">
        <v>8</v>
      </c>
      <c r="B44" s="102" t="s">
        <v>26</v>
      </c>
      <c r="C44" s="78">
        <f>SUM(D44:E44)</f>
        <v>0</v>
      </c>
      <c r="D44" s="78"/>
      <c r="E44" s="78"/>
    </row>
    <row r="45" spans="1:5" ht="21" customHeight="1">
      <c r="A45" s="101"/>
      <c r="B45" s="87" t="s">
        <v>90</v>
      </c>
      <c r="C45" s="78">
        <f>SUM(D45:E45)</f>
        <v>0</v>
      </c>
      <c r="D45" s="78"/>
      <c r="E45" s="78"/>
    </row>
    <row r="46" spans="1:12" ht="26.25" customHeight="1">
      <c r="A46" s="101" t="s">
        <v>11</v>
      </c>
      <c r="B46" s="102" t="s">
        <v>27</v>
      </c>
      <c r="C46" s="103">
        <f>SUM(D46:E46)</f>
        <v>60400</v>
      </c>
      <c r="D46" s="103">
        <f>SUM(D47:D55)</f>
        <v>56317</v>
      </c>
      <c r="E46" s="103">
        <f>SUM(E47:E55)</f>
        <v>4083</v>
      </c>
      <c r="L46" s="62">
        <v>148280</v>
      </c>
    </row>
    <row r="47" spans="1:5" ht="21" customHeight="1">
      <c r="A47" s="86">
        <v>1</v>
      </c>
      <c r="B47" s="87" t="s">
        <v>340</v>
      </c>
      <c r="C47" s="78">
        <f>SUM(D47:E47)</f>
        <v>30</v>
      </c>
      <c r="D47" s="78">
        <v>30</v>
      </c>
      <c r="E47" s="78"/>
    </row>
    <row r="48" spans="1:5" ht="33.75" customHeight="1">
      <c r="A48" s="77">
        <v>2</v>
      </c>
      <c r="B48" s="87" t="s">
        <v>341</v>
      </c>
      <c r="C48" s="173">
        <f aca="true" t="shared" si="1" ref="C48:C55">SUM(D48:E48)</f>
        <v>159</v>
      </c>
      <c r="D48" s="173">
        <v>159</v>
      </c>
      <c r="E48" s="173"/>
    </row>
    <row r="49" spans="1:5" ht="34.5" customHeight="1">
      <c r="A49" s="77">
        <v>3</v>
      </c>
      <c r="B49" s="87" t="s">
        <v>342</v>
      </c>
      <c r="C49" s="173">
        <f t="shared" si="1"/>
        <v>81</v>
      </c>
      <c r="D49" s="173"/>
      <c r="E49" s="173">
        <v>81</v>
      </c>
    </row>
    <row r="50" spans="1:5" ht="60.75" customHeight="1">
      <c r="A50" s="77">
        <v>4</v>
      </c>
      <c r="B50" s="87" t="s">
        <v>343</v>
      </c>
      <c r="C50" s="173">
        <f t="shared" si="1"/>
        <v>62</v>
      </c>
      <c r="D50" s="173">
        <v>62</v>
      </c>
      <c r="E50" s="173"/>
    </row>
    <row r="51" spans="1:5" ht="53.25" customHeight="1">
      <c r="A51" s="77">
        <v>5</v>
      </c>
      <c r="B51" s="87" t="s">
        <v>344</v>
      </c>
      <c r="C51" s="173">
        <f t="shared" si="1"/>
        <v>46419</v>
      </c>
      <c r="D51" s="173">
        <v>46419</v>
      </c>
      <c r="E51" s="173"/>
    </row>
    <row r="52" spans="1:5" ht="74.25" customHeight="1">
      <c r="A52" s="77">
        <v>6</v>
      </c>
      <c r="B52" s="87" t="s">
        <v>348</v>
      </c>
      <c r="C52" s="173">
        <f t="shared" si="1"/>
        <v>1000</v>
      </c>
      <c r="D52" s="173">
        <v>1000</v>
      </c>
      <c r="E52" s="173"/>
    </row>
    <row r="53" spans="1:5" ht="21.75" customHeight="1">
      <c r="A53" s="77">
        <v>7</v>
      </c>
      <c r="B53" s="87" t="s">
        <v>345</v>
      </c>
      <c r="C53" s="173">
        <f t="shared" si="1"/>
        <v>10000</v>
      </c>
      <c r="D53" s="173">
        <f>10000-1353</f>
        <v>8647</v>
      </c>
      <c r="E53" s="173">
        <v>1353</v>
      </c>
    </row>
    <row r="54" spans="1:5" ht="44.25" customHeight="1">
      <c r="A54" s="77">
        <v>8</v>
      </c>
      <c r="B54" s="87" t="s">
        <v>347</v>
      </c>
      <c r="C54" s="173">
        <f t="shared" si="1"/>
        <v>775</v>
      </c>
      <c r="D54" s="173"/>
      <c r="E54" s="173">
        <v>775</v>
      </c>
    </row>
    <row r="55" spans="1:5" ht="41.25" customHeight="1">
      <c r="A55" s="77">
        <v>9</v>
      </c>
      <c r="B55" s="87" t="s">
        <v>346</v>
      </c>
      <c r="C55" s="173">
        <f t="shared" si="1"/>
        <v>1874</v>
      </c>
      <c r="D55" s="173"/>
      <c r="E55" s="173">
        <v>1874</v>
      </c>
    </row>
    <row r="56" spans="1:5" ht="26.25" customHeight="1">
      <c r="A56" s="109" t="s">
        <v>91</v>
      </c>
      <c r="B56" s="110" t="s">
        <v>92</v>
      </c>
      <c r="C56" s="188">
        <f>SUM(D56:E56)</f>
        <v>0</v>
      </c>
      <c r="D56" s="111"/>
      <c r="E56" s="111"/>
    </row>
  </sheetData>
  <sheetProtection/>
  <mergeCells count="11">
    <mergeCell ref="A7:A9"/>
    <mergeCell ref="B7:B9"/>
    <mergeCell ref="C7:C9"/>
    <mergeCell ref="D7:E7"/>
    <mergeCell ref="D8:D9"/>
    <mergeCell ref="E8:E9"/>
    <mergeCell ref="A1:B1"/>
    <mergeCell ref="D1:E1"/>
    <mergeCell ref="A3:E3"/>
    <mergeCell ref="A4:E4"/>
    <mergeCell ref="D6:E6"/>
  </mergeCells>
  <printOptions/>
  <pageMargins left="0.7086614173228347" right="0.1968503937007874" top="0.5511811023622047" bottom="0.43307086614173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0">
      <selection activeCell="C24" sqref="C24"/>
    </sheetView>
  </sheetViews>
  <sheetFormatPr defaultColWidth="9.00390625" defaultRowHeight="15"/>
  <cols>
    <col min="1" max="1" width="9.140625" style="150" customWidth="1"/>
    <col min="2" max="2" width="60.7109375" style="150" customWidth="1"/>
    <col min="3" max="3" width="20.7109375" style="150" customWidth="1"/>
    <col min="4" max="4" width="9.00390625" style="150" customWidth="1"/>
    <col min="5" max="5" width="9.421875" style="150" customWidth="1"/>
    <col min="6" max="7" width="9.00390625" style="150" customWidth="1"/>
    <col min="8" max="8" width="9.421875" style="150" hidden="1" customWidth="1"/>
    <col min="9" max="12" width="9.00390625" style="150" customWidth="1"/>
    <col min="13" max="16384" width="9.00390625" style="150" customWidth="1"/>
  </cols>
  <sheetData>
    <row r="1" spans="1:4" ht="33" customHeight="1">
      <c r="A1" s="236" t="s">
        <v>273</v>
      </c>
      <c r="B1" s="236"/>
      <c r="C1" s="185" t="s">
        <v>93</v>
      </c>
      <c r="D1" s="149"/>
    </row>
    <row r="2" ht="15.75">
      <c r="A2" s="151"/>
    </row>
    <row r="3" spans="1:3" ht="28.5" customHeight="1">
      <c r="A3" s="229" t="s">
        <v>327</v>
      </c>
      <c r="B3" s="229"/>
      <c r="C3" s="229"/>
    </row>
    <row r="4" spans="1:3" ht="15.75">
      <c r="A4" s="235" t="s">
        <v>1</v>
      </c>
      <c r="B4" s="235"/>
      <c r="C4" s="235"/>
    </row>
    <row r="5" spans="1:3" ht="15.75">
      <c r="A5" s="152"/>
      <c r="B5" s="152"/>
      <c r="C5" s="152"/>
    </row>
    <row r="6" ht="15.75">
      <c r="C6" s="152" t="s">
        <v>31</v>
      </c>
    </row>
    <row r="7" spans="1:3" ht="21" customHeight="1">
      <c r="A7" s="153" t="s">
        <v>2</v>
      </c>
      <c r="B7" s="153" t="s">
        <v>73</v>
      </c>
      <c r="C7" s="153" t="s">
        <v>94</v>
      </c>
    </row>
    <row r="8" spans="1:3" ht="21" customHeight="1">
      <c r="A8" s="153"/>
      <c r="B8" s="153" t="s">
        <v>271</v>
      </c>
      <c r="C8" s="154">
        <f>C9+C10+C38</f>
        <v>1097161</v>
      </c>
    </row>
    <row r="9" spans="1:3" ht="24" customHeight="1">
      <c r="A9" s="153" t="s">
        <v>6</v>
      </c>
      <c r="B9" s="155" t="s">
        <v>302</v>
      </c>
      <c r="C9" s="154">
        <v>75054</v>
      </c>
    </row>
    <row r="10" spans="1:3" ht="24" customHeight="1">
      <c r="A10" s="153" t="s">
        <v>7</v>
      </c>
      <c r="B10" s="155" t="s">
        <v>301</v>
      </c>
      <c r="C10" s="154">
        <f>C12+C26+C36+C37</f>
        <v>1022107</v>
      </c>
    </row>
    <row r="11" spans="1:5" ht="24" customHeight="1">
      <c r="A11" s="156"/>
      <c r="B11" s="157" t="s">
        <v>87</v>
      </c>
      <c r="C11" s="158"/>
      <c r="E11" s="159"/>
    </row>
    <row r="12" spans="1:3" ht="24" customHeight="1">
      <c r="A12" s="160" t="s">
        <v>8</v>
      </c>
      <c r="B12" s="161" t="s">
        <v>21</v>
      </c>
      <c r="C12" s="162">
        <f>C13</f>
        <v>426973</v>
      </c>
    </row>
    <row r="13" spans="1:3" ht="24" customHeight="1">
      <c r="A13" s="163">
        <v>1</v>
      </c>
      <c r="B13" s="164" t="s">
        <v>80</v>
      </c>
      <c r="C13" s="165">
        <f>'72'!D14</f>
        <v>426973</v>
      </c>
    </row>
    <row r="14" spans="1:3" ht="24" customHeight="1">
      <c r="A14" s="163"/>
      <c r="B14" s="166" t="s">
        <v>87</v>
      </c>
      <c r="C14" s="167"/>
    </row>
    <row r="15" spans="1:3" ht="24" customHeight="1">
      <c r="A15" s="163" t="s">
        <v>95</v>
      </c>
      <c r="B15" s="164" t="s">
        <v>82</v>
      </c>
      <c r="C15" s="165">
        <v>10084</v>
      </c>
    </row>
    <row r="16" spans="1:3" ht="24" customHeight="1">
      <c r="A16" s="163" t="s">
        <v>96</v>
      </c>
      <c r="B16" s="164" t="s">
        <v>83</v>
      </c>
      <c r="C16" s="165"/>
    </row>
    <row r="17" spans="1:8" ht="24" customHeight="1">
      <c r="A17" s="163" t="s">
        <v>97</v>
      </c>
      <c r="B17" s="164" t="s">
        <v>98</v>
      </c>
      <c r="C17" s="165"/>
      <c r="H17" s="159">
        <f>E10-C8</f>
        <v>-1097161</v>
      </c>
    </row>
    <row r="18" spans="1:3" ht="24" customHeight="1">
      <c r="A18" s="163" t="s">
        <v>99</v>
      </c>
      <c r="B18" s="164" t="s">
        <v>100</v>
      </c>
      <c r="C18" s="165"/>
    </row>
    <row r="19" spans="1:3" ht="24" customHeight="1">
      <c r="A19" s="163" t="s">
        <v>101</v>
      </c>
      <c r="B19" s="164" t="s">
        <v>102</v>
      </c>
      <c r="C19" s="165"/>
    </row>
    <row r="20" spans="1:3" ht="24" customHeight="1">
      <c r="A20" s="163" t="s">
        <v>103</v>
      </c>
      <c r="B20" s="164" t="s">
        <v>104</v>
      </c>
      <c r="C20" s="165">
        <v>5000</v>
      </c>
    </row>
    <row r="21" spans="1:3" ht="24" customHeight="1">
      <c r="A21" s="163" t="s">
        <v>105</v>
      </c>
      <c r="B21" s="164" t="s">
        <v>106</v>
      </c>
      <c r="C21" s="165"/>
    </row>
    <row r="22" spans="1:3" ht="24" customHeight="1">
      <c r="A22" s="163" t="s">
        <v>107</v>
      </c>
      <c r="B22" s="164" t="s">
        <v>108</v>
      </c>
      <c r="C22" s="165">
        <f>426973-10084-5000-4000-635-922</f>
        <v>406332</v>
      </c>
    </row>
    <row r="23" spans="1:3" ht="24" customHeight="1">
      <c r="A23" s="163" t="s">
        <v>109</v>
      </c>
      <c r="B23" s="164" t="s">
        <v>110</v>
      </c>
      <c r="C23" s="165">
        <f>635+922</f>
        <v>1557</v>
      </c>
    </row>
    <row r="24" spans="1:3" ht="24" customHeight="1">
      <c r="A24" s="163" t="s">
        <v>111</v>
      </c>
      <c r="B24" s="164" t="s">
        <v>112</v>
      </c>
      <c r="C24" s="165">
        <v>4000</v>
      </c>
    </row>
    <row r="25" spans="1:3" ht="24" customHeight="1">
      <c r="A25" s="163" t="s">
        <v>319</v>
      </c>
      <c r="B25" s="164" t="s">
        <v>86</v>
      </c>
      <c r="C25" s="165"/>
    </row>
    <row r="26" spans="1:3" ht="24" customHeight="1">
      <c r="A26" s="160" t="s">
        <v>11</v>
      </c>
      <c r="B26" s="161" t="s">
        <v>22</v>
      </c>
      <c r="C26" s="162">
        <v>574292</v>
      </c>
    </row>
    <row r="27" spans="1:3" ht="24" customHeight="1">
      <c r="A27" s="160"/>
      <c r="B27" s="166" t="s">
        <v>87</v>
      </c>
      <c r="C27" s="165"/>
    </row>
    <row r="28" spans="1:3" ht="24" customHeight="1">
      <c r="A28" s="163">
        <v>1</v>
      </c>
      <c r="B28" s="164" t="s">
        <v>82</v>
      </c>
      <c r="C28" s="165">
        <f>389887+1357</f>
        <v>391244</v>
      </c>
    </row>
    <row r="29" spans="1:3" ht="24" customHeight="1">
      <c r="A29" s="163">
        <v>2</v>
      </c>
      <c r="B29" s="164" t="s">
        <v>83</v>
      </c>
      <c r="C29" s="165">
        <v>280</v>
      </c>
    </row>
    <row r="30" spans="1:3" ht="24" customHeight="1">
      <c r="A30" s="163">
        <v>3</v>
      </c>
      <c r="B30" s="164" t="s">
        <v>98</v>
      </c>
      <c r="C30" s="165"/>
    </row>
    <row r="31" spans="1:3" ht="24" customHeight="1">
      <c r="A31" s="163">
        <v>4</v>
      </c>
      <c r="B31" s="164" t="s">
        <v>212</v>
      </c>
      <c r="C31" s="165">
        <f>4312-30</f>
        <v>4282</v>
      </c>
    </row>
    <row r="32" spans="1:3" ht="24" customHeight="1">
      <c r="A32" s="163">
        <v>5</v>
      </c>
      <c r="B32" s="164" t="s">
        <v>106</v>
      </c>
      <c r="C32" s="165">
        <f>20250-3350-6000</f>
        <v>10900</v>
      </c>
    </row>
    <row r="33" spans="1:3" ht="24" customHeight="1">
      <c r="A33" s="163">
        <v>6</v>
      </c>
      <c r="B33" s="164" t="s">
        <v>108</v>
      </c>
      <c r="C33" s="165">
        <f>60163-46419+3350+6000</f>
        <v>23094</v>
      </c>
    </row>
    <row r="34" spans="1:3" ht="24" customHeight="1">
      <c r="A34" s="163">
        <v>7</v>
      </c>
      <c r="B34" s="164" t="s">
        <v>110</v>
      </c>
      <c r="C34" s="165">
        <f>37812-62-159</f>
        <v>37591</v>
      </c>
    </row>
    <row r="35" spans="1:3" ht="24" customHeight="1">
      <c r="A35" s="163">
        <v>8</v>
      </c>
      <c r="B35" s="164" t="s">
        <v>112</v>
      </c>
      <c r="C35" s="165">
        <v>93750</v>
      </c>
    </row>
    <row r="36" spans="1:3" ht="24" customHeight="1">
      <c r="A36" s="160" t="s">
        <v>15</v>
      </c>
      <c r="B36" s="161" t="s">
        <v>113</v>
      </c>
      <c r="C36" s="162">
        <v>20842</v>
      </c>
    </row>
    <row r="37" spans="1:3" ht="24" customHeight="1">
      <c r="A37" s="160" t="s">
        <v>17</v>
      </c>
      <c r="B37" s="161" t="s">
        <v>114</v>
      </c>
      <c r="C37" s="165"/>
    </row>
    <row r="38" spans="1:3" ht="24" customHeight="1">
      <c r="A38" s="168" t="s">
        <v>91</v>
      </c>
      <c r="B38" s="169" t="s">
        <v>92</v>
      </c>
      <c r="C38" s="170"/>
    </row>
  </sheetData>
  <sheetProtection/>
  <mergeCells count="3">
    <mergeCell ref="A3:C3"/>
    <mergeCell ref="A4:C4"/>
    <mergeCell ref="A1:B1"/>
  </mergeCells>
  <printOptions/>
  <pageMargins left="0.83" right="0.19" top="0.53" bottom="0.41"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71"/>
  <sheetViews>
    <sheetView zoomScalePageLayoutView="0" workbookViewId="0" topLeftCell="A1">
      <pane ySplit="8" topLeftCell="A54" activePane="bottomLeft" state="frozen"/>
      <selection pane="topLeft" activeCell="A1" sqref="A1"/>
      <selection pane="bottomLeft" activeCell="D55" sqref="D55"/>
    </sheetView>
  </sheetViews>
  <sheetFormatPr defaultColWidth="9.00390625" defaultRowHeight="15"/>
  <cols>
    <col min="1" max="1" width="6.28125" style="63" customWidth="1"/>
    <col min="2" max="2" width="37.7109375" style="63" customWidth="1"/>
    <col min="3" max="3" width="10.7109375" style="63" customWidth="1"/>
    <col min="4" max="4" width="10.421875" style="63" customWidth="1"/>
    <col min="5" max="5" width="10.7109375" style="63" customWidth="1"/>
    <col min="6" max="6" width="8.421875" style="63" customWidth="1"/>
    <col min="7" max="7" width="9.57421875" style="63" bestFit="1" customWidth="1"/>
    <col min="8" max="8" width="9.57421875" style="63" customWidth="1"/>
    <col min="9" max="9" width="8.28125" style="63" customWidth="1"/>
    <col min="10" max="10" width="9.7109375" style="63" customWidth="1"/>
    <col min="11" max="11" width="10.28125" style="63" customWidth="1"/>
    <col min="12" max="12" width="9.7109375" style="63" customWidth="1"/>
    <col min="13" max="16384" width="9.00390625" style="63" customWidth="1"/>
  </cols>
  <sheetData>
    <row r="1" spans="1:12" ht="28.5" customHeight="1">
      <c r="A1" s="237" t="s">
        <v>273</v>
      </c>
      <c r="B1" s="237"/>
      <c r="C1" s="237"/>
      <c r="J1" s="230" t="s">
        <v>115</v>
      </c>
      <c r="K1" s="230"/>
      <c r="L1" s="230"/>
    </row>
    <row r="2" ht="12.75">
      <c r="A2" s="64"/>
    </row>
    <row r="3" spans="1:12" ht="24" customHeight="1">
      <c r="A3" s="229" t="s">
        <v>328</v>
      </c>
      <c r="B3" s="229"/>
      <c r="C3" s="229"/>
      <c r="D3" s="229"/>
      <c r="E3" s="229"/>
      <c r="F3" s="229"/>
      <c r="G3" s="229"/>
      <c r="H3" s="229"/>
      <c r="I3" s="229"/>
      <c r="J3" s="229"/>
      <c r="K3" s="229"/>
      <c r="L3" s="229"/>
    </row>
    <row r="4" spans="1:12" ht="17.25" customHeight="1">
      <c r="A4" s="232" t="s">
        <v>1</v>
      </c>
      <c r="B4" s="232"/>
      <c r="C4" s="232"/>
      <c r="D4" s="232"/>
      <c r="E4" s="232"/>
      <c r="F4" s="232"/>
      <c r="G4" s="232"/>
      <c r="H4" s="232"/>
      <c r="I4" s="232"/>
      <c r="J4" s="232"/>
      <c r="K4" s="232"/>
      <c r="L4" s="232"/>
    </row>
    <row r="5" spans="1:12" ht="12.75">
      <c r="A5" s="65"/>
      <c r="B5" s="65"/>
      <c r="C5" s="65"/>
      <c r="D5" s="65"/>
      <c r="E5" s="65"/>
      <c r="F5" s="65"/>
      <c r="G5" s="65"/>
      <c r="H5" s="65"/>
      <c r="I5" s="65"/>
      <c r="J5" s="65"/>
      <c r="K5" s="65"/>
      <c r="L5" s="65"/>
    </row>
    <row r="6" spans="10:12" ht="15" customHeight="1">
      <c r="J6" s="233" t="s">
        <v>31</v>
      </c>
      <c r="K6" s="233"/>
      <c r="L6" s="233"/>
    </row>
    <row r="7" spans="1:12" ht="22.5" customHeight="1">
      <c r="A7" s="234" t="s">
        <v>2</v>
      </c>
      <c r="B7" s="234" t="s">
        <v>116</v>
      </c>
      <c r="C7" s="234" t="s">
        <v>117</v>
      </c>
      <c r="D7" s="234" t="s">
        <v>118</v>
      </c>
      <c r="E7" s="234" t="s">
        <v>119</v>
      </c>
      <c r="F7" s="234" t="s">
        <v>120</v>
      </c>
      <c r="G7" s="234" t="s">
        <v>255</v>
      </c>
      <c r="H7" s="234" t="s">
        <v>121</v>
      </c>
      <c r="I7" s="234" t="s">
        <v>122</v>
      </c>
      <c r="J7" s="234"/>
      <c r="K7" s="234"/>
      <c r="L7" s="234" t="s">
        <v>123</v>
      </c>
    </row>
    <row r="8" spans="1:12" ht="125.25" customHeight="1">
      <c r="A8" s="234"/>
      <c r="B8" s="234"/>
      <c r="C8" s="234"/>
      <c r="D8" s="234"/>
      <c r="E8" s="234"/>
      <c r="F8" s="234"/>
      <c r="G8" s="234"/>
      <c r="H8" s="234"/>
      <c r="I8" s="66" t="s">
        <v>124</v>
      </c>
      <c r="J8" s="66" t="s">
        <v>125</v>
      </c>
      <c r="K8" s="66" t="s">
        <v>126</v>
      </c>
      <c r="L8" s="234"/>
    </row>
    <row r="9" spans="1:12" ht="18.75" customHeight="1">
      <c r="A9" s="171" t="s">
        <v>6</v>
      </c>
      <c r="B9" s="171" t="s">
        <v>7</v>
      </c>
      <c r="C9" s="171">
        <v>1</v>
      </c>
      <c r="D9" s="171">
        <v>2</v>
      </c>
      <c r="E9" s="171">
        <v>3</v>
      </c>
      <c r="F9" s="171">
        <v>4</v>
      </c>
      <c r="G9" s="171">
        <v>5</v>
      </c>
      <c r="H9" s="171">
        <v>6</v>
      </c>
      <c r="I9" s="171">
        <v>7</v>
      </c>
      <c r="J9" s="171">
        <v>8</v>
      </c>
      <c r="K9" s="171">
        <v>9</v>
      </c>
      <c r="L9" s="171">
        <v>10</v>
      </c>
    </row>
    <row r="10" spans="1:12" ht="19.5" customHeight="1">
      <c r="A10" s="66"/>
      <c r="B10" s="66" t="s">
        <v>124</v>
      </c>
      <c r="C10" s="113">
        <f>SUM(D10:H10)</f>
        <v>1044376</v>
      </c>
      <c r="D10" s="113">
        <f aca="true" t="shared" si="0" ref="D10:L10">D11+D68+D69+D70+D71</f>
        <v>426973</v>
      </c>
      <c r="E10" s="113">
        <f t="shared" si="0"/>
        <v>574292</v>
      </c>
      <c r="F10" s="113">
        <f t="shared" si="0"/>
        <v>20842</v>
      </c>
      <c r="G10" s="113">
        <f t="shared" si="0"/>
        <v>22269</v>
      </c>
      <c r="H10" s="113">
        <f t="shared" si="0"/>
        <v>0</v>
      </c>
      <c r="I10" s="113">
        <f t="shared" si="0"/>
        <v>0</v>
      </c>
      <c r="J10" s="113">
        <f t="shared" si="0"/>
        <v>0</v>
      </c>
      <c r="K10" s="113">
        <f t="shared" si="0"/>
        <v>0</v>
      </c>
      <c r="L10" s="113">
        <f t="shared" si="0"/>
        <v>0</v>
      </c>
    </row>
    <row r="11" spans="1:12" ht="19.5" customHeight="1">
      <c r="A11" s="66" t="s">
        <v>8</v>
      </c>
      <c r="B11" s="69" t="s">
        <v>127</v>
      </c>
      <c r="C11" s="113">
        <f>SUM(D11:H11)</f>
        <v>1001265</v>
      </c>
      <c r="D11" s="113">
        <f>SUM(D13:D56)+D54</f>
        <v>426973</v>
      </c>
      <c r="E11" s="113">
        <v>574292</v>
      </c>
      <c r="F11" s="113">
        <f aca="true" t="shared" si="1" ref="F11:L11">SUM(F13:F56)+F54</f>
        <v>0</v>
      </c>
      <c r="G11" s="113">
        <f t="shared" si="1"/>
        <v>0</v>
      </c>
      <c r="H11" s="113">
        <f t="shared" si="1"/>
        <v>0</v>
      </c>
      <c r="I11" s="113">
        <f t="shared" si="1"/>
        <v>0</v>
      </c>
      <c r="J11" s="113">
        <f t="shared" si="1"/>
        <v>0</v>
      </c>
      <c r="K11" s="113">
        <f t="shared" si="1"/>
        <v>0</v>
      </c>
      <c r="L11" s="113">
        <f t="shared" si="1"/>
        <v>0</v>
      </c>
    </row>
    <row r="12" spans="1:12" ht="19.5" customHeight="1">
      <c r="A12" s="70"/>
      <c r="B12" s="71" t="s">
        <v>87</v>
      </c>
      <c r="C12" s="72"/>
      <c r="D12" s="72"/>
      <c r="E12" s="72"/>
      <c r="F12" s="72"/>
      <c r="G12" s="72"/>
      <c r="H12" s="72"/>
      <c r="I12" s="72"/>
      <c r="J12" s="72"/>
      <c r="K12" s="72"/>
      <c r="L12" s="73"/>
    </row>
    <row r="13" spans="1:12" ht="21.75" customHeight="1">
      <c r="A13" s="77">
        <v>1</v>
      </c>
      <c r="B13" s="79" t="s">
        <v>274</v>
      </c>
      <c r="C13" s="78">
        <f>SUM(D13:I13)+L13</f>
        <v>7140</v>
      </c>
      <c r="D13" s="78"/>
      <c r="E13" s="78">
        <f>7266-62-64</f>
        <v>7140</v>
      </c>
      <c r="F13" s="78"/>
      <c r="G13" s="78"/>
      <c r="H13" s="78"/>
      <c r="I13" s="78">
        <f>SUM(J13:K13)</f>
        <v>0</v>
      </c>
      <c r="J13" s="78"/>
      <c r="K13" s="78"/>
      <c r="L13" s="78"/>
    </row>
    <row r="14" spans="1:12" ht="21.75" customHeight="1">
      <c r="A14" s="77">
        <v>2</v>
      </c>
      <c r="B14" s="79" t="s">
        <v>213</v>
      </c>
      <c r="C14" s="78">
        <f aca="true" t="shared" si="2" ref="C14:C53">SUM(D14:I14)+L14</f>
        <v>2247</v>
      </c>
      <c r="D14" s="78"/>
      <c r="E14" s="78">
        <f>1922+825-500</f>
        <v>2247</v>
      </c>
      <c r="F14" s="78"/>
      <c r="G14" s="78"/>
      <c r="H14" s="78"/>
      <c r="I14" s="78">
        <f>SUM(J14:K14)</f>
        <v>0</v>
      </c>
      <c r="J14" s="78"/>
      <c r="K14" s="78"/>
      <c r="L14" s="78"/>
    </row>
    <row r="15" spans="1:12" ht="21.75" customHeight="1">
      <c r="A15" s="77">
        <v>3</v>
      </c>
      <c r="B15" s="79" t="s">
        <v>214</v>
      </c>
      <c r="C15" s="78">
        <f t="shared" si="2"/>
        <v>1327</v>
      </c>
      <c r="D15" s="78"/>
      <c r="E15" s="78">
        <v>1327</v>
      </c>
      <c r="F15" s="78"/>
      <c r="G15" s="78"/>
      <c r="H15" s="78"/>
      <c r="I15" s="78">
        <f aca="true" t="shared" si="3" ref="I15:I53">SUM(J15:K15)</f>
        <v>0</v>
      </c>
      <c r="J15" s="78"/>
      <c r="K15" s="78"/>
      <c r="L15" s="78"/>
    </row>
    <row r="16" spans="1:12" ht="21.75" customHeight="1">
      <c r="A16" s="77">
        <v>4</v>
      </c>
      <c r="B16" s="79" t="s">
        <v>215</v>
      </c>
      <c r="C16" s="78">
        <f t="shared" si="2"/>
        <v>88050</v>
      </c>
      <c r="D16" s="78"/>
      <c r="E16" s="78">
        <f>1229+86821</f>
        <v>88050</v>
      </c>
      <c r="F16" s="78"/>
      <c r="G16" s="78"/>
      <c r="H16" s="78"/>
      <c r="I16" s="78">
        <f t="shared" si="3"/>
        <v>0</v>
      </c>
      <c r="J16" s="78"/>
      <c r="K16" s="78"/>
      <c r="L16" s="78"/>
    </row>
    <row r="17" spans="1:12" ht="21.75" customHeight="1">
      <c r="A17" s="77">
        <v>5</v>
      </c>
      <c r="B17" s="79" t="s">
        <v>216</v>
      </c>
      <c r="C17" s="78">
        <f t="shared" si="2"/>
        <v>8052</v>
      </c>
      <c r="D17" s="78">
        <f>2000+1750</f>
        <v>3750</v>
      </c>
      <c r="E17" s="78">
        <f>922+11380-7000-1000</f>
        <v>4302</v>
      </c>
      <c r="F17" s="78"/>
      <c r="G17" s="78"/>
      <c r="H17" s="78"/>
      <c r="I17" s="78">
        <f t="shared" si="3"/>
        <v>0</v>
      </c>
      <c r="J17" s="78"/>
      <c r="K17" s="78"/>
      <c r="L17" s="78"/>
    </row>
    <row r="18" spans="1:12" ht="21.75" customHeight="1">
      <c r="A18" s="77">
        <v>6</v>
      </c>
      <c r="B18" s="79" t="s">
        <v>217</v>
      </c>
      <c r="C18" s="78">
        <f t="shared" si="2"/>
        <v>13636</v>
      </c>
      <c r="D18" s="78">
        <v>1800</v>
      </c>
      <c r="E18" s="78">
        <f>1221+13950-3335</f>
        <v>11836</v>
      </c>
      <c r="F18" s="78"/>
      <c r="G18" s="78"/>
      <c r="H18" s="78"/>
      <c r="I18" s="78">
        <f t="shared" si="3"/>
        <v>0</v>
      </c>
      <c r="J18" s="78"/>
      <c r="K18" s="78"/>
      <c r="L18" s="78"/>
    </row>
    <row r="19" spans="1:12" ht="21.75" customHeight="1">
      <c r="A19" s="77">
        <v>7</v>
      </c>
      <c r="B19" s="79" t="s">
        <v>218</v>
      </c>
      <c r="C19" s="78">
        <f t="shared" si="2"/>
        <v>777</v>
      </c>
      <c r="D19" s="78"/>
      <c r="E19" s="78">
        <v>777</v>
      </c>
      <c r="F19" s="78"/>
      <c r="G19" s="78"/>
      <c r="H19" s="78"/>
      <c r="I19" s="78">
        <f t="shared" si="3"/>
        <v>0</v>
      </c>
      <c r="J19" s="78"/>
      <c r="K19" s="78"/>
      <c r="L19" s="78"/>
    </row>
    <row r="20" spans="1:12" ht="21.75" customHeight="1">
      <c r="A20" s="77">
        <v>8</v>
      </c>
      <c r="B20" s="79" t="s">
        <v>275</v>
      </c>
      <c r="C20" s="78">
        <f t="shared" si="2"/>
        <v>1575</v>
      </c>
      <c r="D20" s="78"/>
      <c r="E20" s="78">
        <v>1575</v>
      </c>
      <c r="F20" s="78"/>
      <c r="G20" s="78"/>
      <c r="H20" s="78"/>
      <c r="I20" s="78">
        <f t="shared" si="3"/>
        <v>0</v>
      </c>
      <c r="J20" s="78"/>
      <c r="K20" s="78"/>
      <c r="L20" s="78"/>
    </row>
    <row r="21" spans="1:12" ht="21.75" customHeight="1">
      <c r="A21" s="77">
        <v>9</v>
      </c>
      <c r="B21" s="79" t="s">
        <v>300</v>
      </c>
      <c r="C21" s="78">
        <f t="shared" si="2"/>
        <v>386863</v>
      </c>
      <c r="D21" s="78">
        <v>1834</v>
      </c>
      <c r="E21" s="78">
        <f>1078+383951</f>
        <v>385029</v>
      </c>
      <c r="F21" s="78"/>
      <c r="G21" s="78"/>
      <c r="H21" s="78"/>
      <c r="I21" s="78">
        <f t="shared" si="3"/>
        <v>0</v>
      </c>
      <c r="J21" s="78"/>
      <c r="K21" s="78"/>
      <c r="L21" s="78"/>
    </row>
    <row r="22" spans="1:12" ht="21.75" customHeight="1">
      <c r="A22" s="77">
        <v>10</v>
      </c>
      <c r="B22" s="79" t="s">
        <v>220</v>
      </c>
      <c r="C22" s="78">
        <f t="shared" si="2"/>
        <v>700</v>
      </c>
      <c r="D22" s="78"/>
      <c r="E22" s="78">
        <v>700</v>
      </c>
      <c r="F22" s="78"/>
      <c r="G22" s="78"/>
      <c r="H22" s="78"/>
      <c r="I22" s="78">
        <f t="shared" si="3"/>
        <v>0</v>
      </c>
      <c r="J22" s="78"/>
      <c r="K22" s="78"/>
      <c r="L22" s="78"/>
    </row>
    <row r="23" spans="1:12" ht="21.75" customHeight="1">
      <c r="A23" s="77">
        <v>11</v>
      </c>
      <c r="B23" s="79" t="s">
        <v>221</v>
      </c>
      <c r="C23" s="78">
        <f t="shared" si="2"/>
        <v>2106</v>
      </c>
      <c r="D23" s="78"/>
      <c r="E23" s="78">
        <v>2106</v>
      </c>
      <c r="F23" s="78"/>
      <c r="G23" s="78"/>
      <c r="H23" s="78"/>
      <c r="I23" s="78">
        <f t="shared" si="3"/>
        <v>0</v>
      </c>
      <c r="J23" s="78"/>
      <c r="K23" s="78"/>
      <c r="L23" s="78"/>
    </row>
    <row r="24" spans="1:12" ht="21.75" customHeight="1">
      <c r="A24" s="77">
        <v>12</v>
      </c>
      <c r="B24" s="79" t="s">
        <v>222</v>
      </c>
      <c r="C24" s="78">
        <f t="shared" si="2"/>
        <v>872</v>
      </c>
      <c r="D24" s="78"/>
      <c r="E24" s="78">
        <v>872</v>
      </c>
      <c r="F24" s="78"/>
      <c r="G24" s="78"/>
      <c r="H24" s="78"/>
      <c r="I24" s="78">
        <f t="shared" si="3"/>
        <v>0</v>
      </c>
      <c r="J24" s="78"/>
      <c r="K24" s="78"/>
      <c r="L24" s="78"/>
    </row>
    <row r="25" spans="1:12" ht="21.75" customHeight="1">
      <c r="A25" s="77">
        <v>13</v>
      </c>
      <c r="B25" s="79" t="s">
        <v>276</v>
      </c>
      <c r="C25" s="78">
        <f t="shared" si="2"/>
        <v>11012</v>
      </c>
      <c r="D25" s="78"/>
      <c r="E25" s="78">
        <f>9412+1600</f>
        <v>11012</v>
      </c>
      <c r="F25" s="78"/>
      <c r="G25" s="78"/>
      <c r="H25" s="78"/>
      <c r="I25" s="78">
        <f t="shared" si="3"/>
        <v>0</v>
      </c>
      <c r="J25" s="78"/>
      <c r="K25" s="78"/>
      <c r="L25" s="78"/>
    </row>
    <row r="26" spans="1:12" ht="21.75" customHeight="1">
      <c r="A26" s="77">
        <v>14</v>
      </c>
      <c r="B26" s="79" t="s">
        <v>277</v>
      </c>
      <c r="C26" s="78">
        <f t="shared" si="2"/>
        <v>1503</v>
      </c>
      <c r="D26" s="78"/>
      <c r="E26" s="78">
        <f>653+850</f>
        <v>1503</v>
      </c>
      <c r="F26" s="78"/>
      <c r="G26" s="78"/>
      <c r="H26" s="78"/>
      <c r="I26" s="78"/>
      <c r="J26" s="78"/>
      <c r="K26" s="78"/>
      <c r="L26" s="78"/>
    </row>
    <row r="27" spans="1:12" ht="21.75" customHeight="1">
      <c r="A27" s="77">
        <v>15</v>
      </c>
      <c r="B27" s="79" t="s">
        <v>278</v>
      </c>
      <c r="C27" s="78">
        <f t="shared" si="2"/>
        <v>1504</v>
      </c>
      <c r="D27" s="78"/>
      <c r="E27" s="78">
        <v>1504</v>
      </c>
      <c r="F27" s="78"/>
      <c r="G27" s="78"/>
      <c r="H27" s="78"/>
      <c r="I27" s="78">
        <f t="shared" si="3"/>
        <v>0</v>
      </c>
      <c r="J27" s="78"/>
      <c r="K27" s="78"/>
      <c r="L27" s="78"/>
    </row>
    <row r="28" spans="1:12" ht="21.75" customHeight="1">
      <c r="A28" s="77">
        <v>16</v>
      </c>
      <c r="B28" s="79" t="s">
        <v>279</v>
      </c>
      <c r="C28" s="78">
        <f t="shared" si="2"/>
        <v>1188</v>
      </c>
      <c r="D28" s="78"/>
      <c r="E28" s="78">
        <v>1188</v>
      </c>
      <c r="F28" s="78"/>
      <c r="G28" s="78"/>
      <c r="H28" s="78"/>
      <c r="I28" s="78">
        <f t="shared" si="3"/>
        <v>0</v>
      </c>
      <c r="J28" s="78"/>
      <c r="K28" s="78"/>
      <c r="L28" s="78"/>
    </row>
    <row r="29" spans="1:12" ht="21.75" customHeight="1">
      <c r="A29" s="77">
        <v>17</v>
      </c>
      <c r="B29" s="79" t="s">
        <v>223</v>
      </c>
      <c r="C29" s="78">
        <f t="shared" si="2"/>
        <v>1168</v>
      </c>
      <c r="D29" s="78"/>
      <c r="E29" s="78">
        <f>968+200</f>
        <v>1168</v>
      </c>
      <c r="F29" s="78"/>
      <c r="G29" s="78"/>
      <c r="H29" s="78"/>
      <c r="I29" s="78">
        <f t="shared" si="3"/>
        <v>0</v>
      </c>
      <c r="J29" s="78"/>
      <c r="K29" s="78"/>
      <c r="L29" s="78"/>
    </row>
    <row r="30" spans="1:12" ht="21.75" customHeight="1">
      <c r="A30" s="77">
        <v>18</v>
      </c>
      <c r="B30" s="79" t="s">
        <v>224</v>
      </c>
      <c r="C30" s="78">
        <f t="shared" si="2"/>
        <v>2423</v>
      </c>
      <c r="D30" s="78"/>
      <c r="E30" s="78">
        <f>2518-95</f>
        <v>2423</v>
      </c>
      <c r="F30" s="78"/>
      <c r="G30" s="78"/>
      <c r="H30" s="78"/>
      <c r="I30" s="78">
        <f t="shared" si="3"/>
        <v>0</v>
      </c>
      <c r="J30" s="78"/>
      <c r="K30" s="78"/>
      <c r="L30" s="78"/>
    </row>
    <row r="31" spans="1:12" ht="21.75" customHeight="1">
      <c r="A31" s="77">
        <v>19</v>
      </c>
      <c r="B31" s="79" t="s">
        <v>225</v>
      </c>
      <c r="C31" s="78">
        <f t="shared" si="2"/>
        <v>574</v>
      </c>
      <c r="D31" s="78"/>
      <c r="E31" s="78">
        <v>574</v>
      </c>
      <c r="F31" s="78"/>
      <c r="G31" s="78"/>
      <c r="H31" s="78"/>
      <c r="I31" s="78">
        <f t="shared" si="3"/>
        <v>0</v>
      </c>
      <c r="J31" s="78"/>
      <c r="K31" s="78"/>
      <c r="L31" s="78"/>
    </row>
    <row r="32" spans="1:12" ht="21.75" customHeight="1">
      <c r="A32" s="77">
        <v>20</v>
      </c>
      <c r="B32" s="79" t="s">
        <v>226</v>
      </c>
      <c r="C32" s="78">
        <f t="shared" si="2"/>
        <v>5585</v>
      </c>
      <c r="D32" s="78"/>
      <c r="E32" s="78">
        <f>4333+1252</f>
        <v>5585</v>
      </c>
      <c r="F32" s="78"/>
      <c r="G32" s="78"/>
      <c r="H32" s="78"/>
      <c r="I32" s="78">
        <f t="shared" si="3"/>
        <v>0</v>
      </c>
      <c r="J32" s="78"/>
      <c r="K32" s="78"/>
      <c r="L32" s="78"/>
    </row>
    <row r="33" spans="1:12" ht="21.75" customHeight="1">
      <c r="A33" s="77">
        <v>21</v>
      </c>
      <c r="B33" s="79" t="s">
        <v>227</v>
      </c>
      <c r="C33" s="78">
        <f t="shared" si="2"/>
        <v>5546</v>
      </c>
      <c r="D33" s="78">
        <v>250</v>
      </c>
      <c r="E33" s="78">
        <v>5296</v>
      </c>
      <c r="F33" s="78"/>
      <c r="G33" s="78"/>
      <c r="H33" s="78"/>
      <c r="I33" s="78">
        <f t="shared" si="3"/>
        <v>0</v>
      </c>
      <c r="J33" s="78"/>
      <c r="K33" s="78"/>
      <c r="L33" s="78"/>
    </row>
    <row r="34" spans="1:12" ht="21.75" customHeight="1">
      <c r="A34" s="77">
        <v>22</v>
      </c>
      <c r="B34" s="79" t="s">
        <v>228</v>
      </c>
      <c r="C34" s="78">
        <f t="shared" si="2"/>
        <v>5342</v>
      </c>
      <c r="D34" s="78"/>
      <c r="E34" s="78">
        <f>6942-1000-600</f>
        <v>5342</v>
      </c>
      <c r="F34" s="78"/>
      <c r="G34" s="78"/>
      <c r="H34" s="78"/>
      <c r="I34" s="78">
        <f t="shared" si="3"/>
        <v>0</v>
      </c>
      <c r="J34" s="78"/>
      <c r="K34" s="78"/>
      <c r="L34" s="78"/>
    </row>
    <row r="35" spans="1:12" ht="21.75" customHeight="1">
      <c r="A35" s="77">
        <v>23</v>
      </c>
      <c r="B35" s="79" t="s">
        <v>229</v>
      </c>
      <c r="C35" s="78">
        <f t="shared" si="2"/>
        <v>1187</v>
      </c>
      <c r="D35" s="78"/>
      <c r="E35" s="78">
        <v>1187</v>
      </c>
      <c r="F35" s="78"/>
      <c r="G35" s="78"/>
      <c r="H35" s="78"/>
      <c r="I35" s="78">
        <f t="shared" si="3"/>
        <v>0</v>
      </c>
      <c r="J35" s="78"/>
      <c r="K35" s="78"/>
      <c r="L35" s="78"/>
    </row>
    <row r="36" spans="1:12" ht="21.75" customHeight="1">
      <c r="A36" s="77">
        <v>24</v>
      </c>
      <c r="B36" s="79" t="s">
        <v>230</v>
      </c>
      <c r="C36" s="78">
        <f t="shared" si="2"/>
        <v>160</v>
      </c>
      <c r="D36" s="78"/>
      <c r="E36" s="78">
        <v>160</v>
      </c>
      <c r="F36" s="78"/>
      <c r="G36" s="78"/>
      <c r="H36" s="78"/>
      <c r="I36" s="78">
        <f t="shared" si="3"/>
        <v>0</v>
      </c>
      <c r="J36" s="78"/>
      <c r="K36" s="78"/>
      <c r="L36" s="78"/>
    </row>
    <row r="37" spans="1:12" ht="21.75" customHeight="1">
      <c r="A37" s="77">
        <v>25</v>
      </c>
      <c r="B37" s="79" t="s">
        <v>231</v>
      </c>
      <c r="C37" s="78">
        <f t="shared" si="2"/>
        <v>1997</v>
      </c>
      <c r="D37" s="78"/>
      <c r="E37" s="78">
        <f>11355-9358</f>
        <v>1997</v>
      </c>
      <c r="F37" s="78"/>
      <c r="G37" s="78"/>
      <c r="H37" s="78"/>
      <c r="I37" s="78">
        <f t="shared" si="3"/>
        <v>0</v>
      </c>
      <c r="J37" s="78"/>
      <c r="K37" s="78"/>
      <c r="L37" s="78"/>
    </row>
    <row r="38" spans="1:12" ht="21.75" customHeight="1">
      <c r="A38" s="77">
        <v>26</v>
      </c>
      <c r="B38" s="189" t="s">
        <v>232</v>
      </c>
      <c r="C38" s="78">
        <f t="shared" si="2"/>
        <v>401</v>
      </c>
      <c r="D38" s="78"/>
      <c r="E38" s="78">
        <v>401</v>
      </c>
      <c r="F38" s="78"/>
      <c r="G38" s="78"/>
      <c r="H38" s="78"/>
      <c r="I38" s="78">
        <f t="shared" si="3"/>
        <v>0</v>
      </c>
      <c r="J38" s="78"/>
      <c r="K38" s="78"/>
      <c r="L38" s="78"/>
    </row>
    <row r="39" spans="1:12" ht="21.75" customHeight="1">
      <c r="A39" s="77">
        <v>27</v>
      </c>
      <c r="B39" s="189" t="s">
        <v>233</v>
      </c>
      <c r="C39" s="78">
        <f t="shared" si="2"/>
        <v>558</v>
      </c>
      <c r="D39" s="78"/>
      <c r="E39" s="78">
        <v>558</v>
      </c>
      <c r="F39" s="78"/>
      <c r="G39" s="78"/>
      <c r="H39" s="78"/>
      <c r="I39" s="78">
        <f t="shared" si="3"/>
        <v>0</v>
      </c>
      <c r="J39" s="78"/>
      <c r="K39" s="78"/>
      <c r="L39" s="78"/>
    </row>
    <row r="40" spans="1:12" ht="21.75" customHeight="1">
      <c r="A40" s="77">
        <v>28</v>
      </c>
      <c r="B40" s="189" t="s">
        <v>234</v>
      </c>
      <c r="C40" s="78">
        <f t="shared" si="2"/>
        <v>242</v>
      </c>
      <c r="D40" s="78"/>
      <c r="E40" s="78">
        <v>242</v>
      </c>
      <c r="F40" s="78"/>
      <c r="G40" s="78"/>
      <c r="H40" s="78"/>
      <c r="I40" s="78">
        <f t="shared" si="3"/>
        <v>0</v>
      </c>
      <c r="J40" s="78"/>
      <c r="K40" s="78"/>
      <c r="L40" s="78"/>
    </row>
    <row r="41" spans="1:12" ht="21.75" customHeight="1">
      <c r="A41" s="77">
        <v>29</v>
      </c>
      <c r="B41" s="189" t="s">
        <v>235</v>
      </c>
      <c r="C41" s="78">
        <f t="shared" si="2"/>
        <v>469</v>
      </c>
      <c r="D41" s="78"/>
      <c r="E41" s="78">
        <v>469</v>
      </c>
      <c r="F41" s="78"/>
      <c r="G41" s="78"/>
      <c r="H41" s="78"/>
      <c r="I41" s="78">
        <f t="shared" si="3"/>
        <v>0</v>
      </c>
      <c r="J41" s="78"/>
      <c r="K41" s="78"/>
      <c r="L41" s="78"/>
    </row>
    <row r="42" spans="1:12" ht="21.75" customHeight="1">
      <c r="A42" s="77">
        <v>30</v>
      </c>
      <c r="B42" s="189" t="s">
        <v>236</v>
      </c>
      <c r="C42" s="78">
        <f t="shared" si="2"/>
        <v>707</v>
      </c>
      <c r="D42" s="78"/>
      <c r="E42" s="78">
        <v>707</v>
      </c>
      <c r="F42" s="78"/>
      <c r="G42" s="78"/>
      <c r="H42" s="78"/>
      <c r="I42" s="78">
        <f t="shared" si="3"/>
        <v>0</v>
      </c>
      <c r="J42" s="78"/>
      <c r="K42" s="78"/>
      <c r="L42" s="78"/>
    </row>
    <row r="43" spans="1:12" ht="21.75" customHeight="1">
      <c r="A43" s="77">
        <v>31</v>
      </c>
      <c r="B43" s="189" t="s">
        <v>237</v>
      </c>
      <c r="C43" s="78">
        <f t="shared" si="2"/>
        <v>155</v>
      </c>
      <c r="D43" s="78"/>
      <c r="E43" s="78">
        <v>155</v>
      </c>
      <c r="F43" s="78"/>
      <c r="G43" s="78"/>
      <c r="H43" s="78"/>
      <c r="I43" s="78">
        <f t="shared" si="3"/>
        <v>0</v>
      </c>
      <c r="J43" s="78"/>
      <c r="K43" s="78"/>
      <c r="L43" s="78"/>
    </row>
    <row r="44" spans="1:12" ht="21.75" customHeight="1">
      <c r="A44" s="77">
        <v>32</v>
      </c>
      <c r="B44" s="189" t="s">
        <v>238</v>
      </c>
      <c r="C44" s="78">
        <f t="shared" si="2"/>
        <v>1890</v>
      </c>
      <c r="D44" s="78"/>
      <c r="E44" s="78">
        <v>1890</v>
      </c>
      <c r="F44" s="78"/>
      <c r="G44" s="78"/>
      <c r="H44" s="78"/>
      <c r="I44" s="78">
        <f t="shared" si="3"/>
        <v>0</v>
      </c>
      <c r="J44" s="78"/>
      <c r="K44" s="78"/>
      <c r="L44" s="78"/>
    </row>
    <row r="45" spans="1:12" ht="21.75" customHeight="1">
      <c r="A45" s="77">
        <v>33</v>
      </c>
      <c r="B45" s="189" t="s">
        <v>239</v>
      </c>
      <c r="C45" s="78">
        <f t="shared" si="2"/>
        <v>1276</v>
      </c>
      <c r="D45" s="78"/>
      <c r="E45" s="78">
        <v>1276</v>
      </c>
      <c r="F45" s="78"/>
      <c r="G45" s="78"/>
      <c r="H45" s="78"/>
      <c r="I45" s="78">
        <f t="shared" si="3"/>
        <v>0</v>
      </c>
      <c r="J45" s="78"/>
      <c r="K45" s="78"/>
      <c r="L45" s="78"/>
    </row>
    <row r="46" spans="1:12" ht="21.75" customHeight="1">
      <c r="A46" s="77">
        <v>34</v>
      </c>
      <c r="B46" s="189" t="s">
        <v>240</v>
      </c>
      <c r="C46" s="78">
        <f t="shared" si="2"/>
        <v>202</v>
      </c>
      <c r="D46" s="78"/>
      <c r="E46" s="78">
        <v>202</v>
      </c>
      <c r="F46" s="78"/>
      <c r="G46" s="78"/>
      <c r="H46" s="78"/>
      <c r="I46" s="78">
        <f t="shared" si="3"/>
        <v>0</v>
      </c>
      <c r="J46" s="78"/>
      <c r="K46" s="78"/>
      <c r="L46" s="78"/>
    </row>
    <row r="47" spans="1:12" ht="21.75" customHeight="1">
      <c r="A47" s="77">
        <v>35</v>
      </c>
      <c r="B47" s="189" t="s">
        <v>241</v>
      </c>
      <c r="C47" s="78">
        <f t="shared" si="2"/>
        <v>216</v>
      </c>
      <c r="D47" s="78"/>
      <c r="E47" s="78">
        <v>216</v>
      </c>
      <c r="F47" s="78"/>
      <c r="G47" s="78"/>
      <c r="H47" s="78"/>
      <c r="I47" s="78">
        <f t="shared" si="3"/>
        <v>0</v>
      </c>
      <c r="J47" s="78"/>
      <c r="K47" s="78"/>
      <c r="L47" s="78"/>
    </row>
    <row r="48" spans="1:12" ht="21.75" customHeight="1">
      <c r="A48" s="77">
        <v>36</v>
      </c>
      <c r="B48" s="189" t="s">
        <v>242</v>
      </c>
      <c r="C48" s="78">
        <f t="shared" si="2"/>
        <v>421</v>
      </c>
      <c r="D48" s="78"/>
      <c r="E48" s="78">
        <v>421</v>
      </c>
      <c r="F48" s="78"/>
      <c r="G48" s="78"/>
      <c r="H48" s="78"/>
      <c r="I48" s="78">
        <f t="shared" si="3"/>
        <v>0</v>
      </c>
      <c r="J48" s="78"/>
      <c r="K48" s="78"/>
      <c r="L48" s="78"/>
    </row>
    <row r="49" spans="1:12" ht="21.75" customHeight="1">
      <c r="A49" s="77">
        <v>37</v>
      </c>
      <c r="B49" s="189" t="s">
        <v>243</v>
      </c>
      <c r="C49" s="78">
        <f t="shared" si="2"/>
        <v>180</v>
      </c>
      <c r="D49" s="78"/>
      <c r="E49" s="78">
        <v>180</v>
      </c>
      <c r="F49" s="78"/>
      <c r="G49" s="78"/>
      <c r="H49" s="78"/>
      <c r="I49" s="78">
        <f t="shared" si="3"/>
        <v>0</v>
      </c>
      <c r="J49" s="78"/>
      <c r="K49" s="78"/>
      <c r="L49" s="78"/>
    </row>
    <row r="50" spans="1:12" ht="21.75" customHeight="1">
      <c r="A50" s="77">
        <v>38</v>
      </c>
      <c r="B50" s="189" t="s">
        <v>244</v>
      </c>
      <c r="C50" s="78">
        <f t="shared" si="2"/>
        <v>319</v>
      </c>
      <c r="D50" s="78"/>
      <c r="E50" s="78">
        <v>319</v>
      </c>
      <c r="F50" s="78"/>
      <c r="G50" s="78"/>
      <c r="H50" s="78"/>
      <c r="I50" s="78">
        <f t="shared" si="3"/>
        <v>0</v>
      </c>
      <c r="J50" s="78"/>
      <c r="K50" s="78"/>
      <c r="L50" s="78"/>
    </row>
    <row r="51" spans="1:12" ht="21.75" customHeight="1">
      <c r="A51" s="77">
        <v>39</v>
      </c>
      <c r="B51" s="189" t="s">
        <v>245</v>
      </c>
      <c r="C51" s="78">
        <f t="shared" si="2"/>
        <v>128</v>
      </c>
      <c r="D51" s="78"/>
      <c r="E51" s="78">
        <v>128</v>
      </c>
      <c r="F51" s="78"/>
      <c r="G51" s="78"/>
      <c r="H51" s="78"/>
      <c r="I51" s="78">
        <f t="shared" si="3"/>
        <v>0</v>
      </c>
      <c r="J51" s="78"/>
      <c r="K51" s="78"/>
      <c r="L51" s="78"/>
    </row>
    <row r="52" spans="1:12" ht="21.75" customHeight="1">
      <c r="A52" s="77">
        <v>40</v>
      </c>
      <c r="B52" s="189" t="s">
        <v>246</v>
      </c>
      <c r="C52" s="78">
        <f t="shared" si="2"/>
        <v>125</v>
      </c>
      <c r="D52" s="78"/>
      <c r="E52" s="78">
        <v>125</v>
      </c>
      <c r="F52" s="78"/>
      <c r="G52" s="78"/>
      <c r="H52" s="78"/>
      <c r="I52" s="78">
        <f t="shared" si="3"/>
        <v>0</v>
      </c>
      <c r="J52" s="78"/>
      <c r="K52" s="78"/>
      <c r="L52" s="78"/>
    </row>
    <row r="53" spans="1:12" ht="21.75" customHeight="1">
      <c r="A53" s="77">
        <v>41</v>
      </c>
      <c r="B53" s="189" t="s">
        <v>247</v>
      </c>
      <c r="C53" s="78">
        <f t="shared" si="2"/>
        <v>108</v>
      </c>
      <c r="D53" s="78"/>
      <c r="E53" s="78">
        <v>108</v>
      </c>
      <c r="F53" s="78"/>
      <c r="G53" s="78"/>
      <c r="H53" s="78"/>
      <c r="I53" s="78">
        <f t="shared" si="3"/>
        <v>0</v>
      </c>
      <c r="J53" s="78"/>
      <c r="K53" s="78"/>
      <c r="L53" s="78"/>
    </row>
    <row r="54" spans="1:12" ht="21.75" customHeight="1">
      <c r="A54" s="77">
        <v>42</v>
      </c>
      <c r="B54" s="79" t="s">
        <v>310</v>
      </c>
      <c r="C54" s="78">
        <f>SUM(D54:H54)</f>
        <v>6606</v>
      </c>
      <c r="D54" s="78"/>
      <c r="E54" s="78">
        <v>6606</v>
      </c>
      <c r="F54" s="78"/>
      <c r="G54" s="78"/>
      <c r="H54" s="78"/>
      <c r="I54" s="78"/>
      <c r="J54" s="78"/>
      <c r="K54" s="78"/>
      <c r="L54" s="78"/>
    </row>
    <row r="55" spans="1:12" ht="21.75" customHeight="1">
      <c r="A55" s="77">
        <v>43</v>
      </c>
      <c r="B55" s="79" t="s">
        <v>318</v>
      </c>
      <c r="C55" s="78">
        <f>SUM(D55:H55)</f>
        <v>382739</v>
      </c>
      <c r="D55" s="78">
        <f>249664+114000+6375+13700-1000</f>
        <v>382739</v>
      </c>
      <c r="E55" s="78"/>
      <c r="F55" s="78"/>
      <c r="G55" s="78"/>
      <c r="H55" s="78"/>
      <c r="I55" s="78"/>
      <c r="J55" s="78"/>
      <c r="K55" s="78"/>
      <c r="L55" s="78"/>
    </row>
    <row r="56" spans="1:12" ht="21.75" customHeight="1">
      <c r="A56" s="77">
        <v>44</v>
      </c>
      <c r="B56" s="79" t="s">
        <v>249</v>
      </c>
      <c r="C56" s="78">
        <f aca="true" t="shared" si="4" ref="C56:C71">SUM(D56:H56)</f>
        <v>41884</v>
      </c>
      <c r="D56" s="78">
        <f aca="true" t="shared" si="5" ref="D56:L56">D57+D58+D59+D60+D61+D63+D64+D66+D67+D65</f>
        <v>36600</v>
      </c>
      <c r="E56" s="78">
        <f t="shared" si="5"/>
        <v>5284</v>
      </c>
      <c r="F56" s="78">
        <f t="shared" si="5"/>
        <v>0</v>
      </c>
      <c r="G56" s="78">
        <f t="shared" si="5"/>
        <v>0</v>
      </c>
      <c r="H56" s="78">
        <f t="shared" si="5"/>
        <v>0</v>
      </c>
      <c r="I56" s="78">
        <f t="shared" si="5"/>
        <v>0</v>
      </c>
      <c r="J56" s="78">
        <f t="shared" si="5"/>
        <v>0</v>
      </c>
      <c r="K56" s="78">
        <f t="shared" si="5"/>
        <v>0</v>
      </c>
      <c r="L56" s="78">
        <f t="shared" si="5"/>
        <v>0</v>
      </c>
    </row>
    <row r="57" spans="1:12" ht="21.75" customHeight="1">
      <c r="A57" s="77" t="s">
        <v>195</v>
      </c>
      <c r="B57" s="79" t="s">
        <v>352</v>
      </c>
      <c r="C57" s="78">
        <f t="shared" si="4"/>
        <v>300</v>
      </c>
      <c r="D57" s="78"/>
      <c r="E57" s="78">
        <v>300</v>
      </c>
      <c r="F57" s="78"/>
      <c r="G57" s="78"/>
      <c r="H57" s="78"/>
      <c r="I57" s="78"/>
      <c r="J57" s="78"/>
      <c r="K57" s="78"/>
      <c r="L57" s="78"/>
    </row>
    <row r="58" spans="1:12" ht="19.5" customHeight="1">
      <c r="A58" s="77" t="s">
        <v>195</v>
      </c>
      <c r="B58" s="79" t="s">
        <v>351</v>
      </c>
      <c r="C58" s="78">
        <f t="shared" si="4"/>
        <v>157</v>
      </c>
      <c r="D58" s="78"/>
      <c r="E58" s="78">
        <v>157</v>
      </c>
      <c r="F58" s="76"/>
      <c r="G58" s="76"/>
      <c r="H58" s="76"/>
      <c r="I58" s="74"/>
      <c r="J58" s="74"/>
      <c r="K58" s="74"/>
      <c r="L58" s="74"/>
    </row>
    <row r="59" spans="1:12" ht="19.5" customHeight="1">
      <c r="A59" s="77" t="s">
        <v>195</v>
      </c>
      <c r="B59" s="79" t="s">
        <v>251</v>
      </c>
      <c r="C59" s="78">
        <f t="shared" si="4"/>
        <v>350</v>
      </c>
      <c r="D59" s="78"/>
      <c r="E59" s="78">
        <v>350</v>
      </c>
      <c r="F59" s="76"/>
      <c r="G59" s="76"/>
      <c r="H59" s="76"/>
      <c r="I59" s="74"/>
      <c r="J59" s="74"/>
      <c r="K59" s="74"/>
      <c r="L59" s="74"/>
    </row>
    <row r="60" spans="1:12" ht="19.5" customHeight="1">
      <c r="A60" s="77" t="s">
        <v>195</v>
      </c>
      <c r="B60" s="79" t="s">
        <v>252</v>
      </c>
      <c r="C60" s="78">
        <f t="shared" si="4"/>
        <v>1800</v>
      </c>
      <c r="D60" s="78"/>
      <c r="E60" s="78">
        <v>1800</v>
      </c>
      <c r="F60" s="76"/>
      <c r="G60" s="76"/>
      <c r="H60" s="76"/>
      <c r="I60" s="74"/>
      <c r="J60" s="74"/>
      <c r="K60" s="74"/>
      <c r="L60" s="74"/>
    </row>
    <row r="61" spans="1:12" ht="30.75" customHeight="1">
      <c r="A61" s="77" t="s">
        <v>195</v>
      </c>
      <c r="B61" s="79" t="s">
        <v>280</v>
      </c>
      <c r="C61" s="78">
        <f t="shared" si="4"/>
        <v>83</v>
      </c>
      <c r="D61" s="78">
        <f>D62</f>
        <v>0</v>
      </c>
      <c r="E61" s="78">
        <f aca="true" t="shared" si="6" ref="E61:L61">E62</f>
        <v>83</v>
      </c>
      <c r="F61" s="78">
        <f t="shared" si="6"/>
        <v>0</v>
      </c>
      <c r="G61" s="78">
        <f t="shared" si="6"/>
        <v>0</v>
      </c>
      <c r="H61" s="78">
        <f t="shared" si="6"/>
        <v>0</v>
      </c>
      <c r="I61" s="78">
        <f t="shared" si="6"/>
        <v>0</v>
      </c>
      <c r="J61" s="78">
        <f t="shared" si="6"/>
        <v>0</v>
      </c>
      <c r="K61" s="78">
        <f t="shared" si="6"/>
        <v>0</v>
      </c>
      <c r="L61" s="78">
        <f t="shared" si="6"/>
        <v>0</v>
      </c>
    </row>
    <row r="62" spans="1:12" ht="19.5" customHeight="1">
      <c r="A62" s="77" t="s">
        <v>250</v>
      </c>
      <c r="B62" s="79" t="s">
        <v>317</v>
      </c>
      <c r="C62" s="78">
        <f t="shared" si="4"/>
        <v>83</v>
      </c>
      <c r="D62" s="78"/>
      <c r="E62" s="78">
        <v>83</v>
      </c>
      <c r="F62" s="76"/>
      <c r="G62" s="76"/>
      <c r="H62" s="76"/>
      <c r="I62" s="74"/>
      <c r="J62" s="74"/>
      <c r="K62" s="74"/>
      <c r="L62" s="74"/>
    </row>
    <row r="63" spans="1:12" ht="19.5" customHeight="1">
      <c r="A63" s="77" t="s">
        <v>195</v>
      </c>
      <c r="B63" s="79" t="s">
        <v>253</v>
      </c>
      <c r="C63" s="78">
        <f t="shared" si="4"/>
        <v>2314</v>
      </c>
      <c r="D63" s="78"/>
      <c r="E63" s="78">
        <v>2314</v>
      </c>
      <c r="F63" s="76"/>
      <c r="G63" s="76"/>
      <c r="H63" s="76"/>
      <c r="I63" s="74"/>
      <c r="J63" s="74"/>
      <c r="K63" s="74"/>
      <c r="L63" s="74"/>
    </row>
    <row r="64" spans="1:12" ht="19.5" customHeight="1">
      <c r="A64" s="77" t="s">
        <v>195</v>
      </c>
      <c r="B64" s="79" t="s">
        <v>254</v>
      </c>
      <c r="C64" s="78">
        <f t="shared" si="4"/>
        <v>280</v>
      </c>
      <c r="D64" s="78"/>
      <c r="E64" s="78">
        <v>280</v>
      </c>
      <c r="F64" s="76"/>
      <c r="G64" s="76"/>
      <c r="H64" s="76"/>
      <c r="I64" s="74"/>
      <c r="J64" s="74"/>
      <c r="K64" s="74"/>
      <c r="L64" s="74"/>
    </row>
    <row r="65" spans="1:12" ht="60.75" customHeight="1">
      <c r="A65" s="77" t="s">
        <v>195</v>
      </c>
      <c r="B65" s="79" t="s">
        <v>349</v>
      </c>
      <c r="C65" s="78">
        <f t="shared" si="4"/>
        <v>8000</v>
      </c>
      <c r="D65" s="78">
        <v>8000</v>
      </c>
      <c r="E65" s="78"/>
      <c r="F65" s="76"/>
      <c r="G65" s="76"/>
      <c r="H65" s="76"/>
      <c r="I65" s="74"/>
      <c r="J65" s="74"/>
      <c r="K65" s="74"/>
      <c r="L65" s="74"/>
    </row>
    <row r="66" spans="1:12" ht="25.5" customHeight="1">
      <c r="A66" s="77" t="s">
        <v>195</v>
      </c>
      <c r="B66" s="79" t="s">
        <v>309</v>
      </c>
      <c r="C66" s="78">
        <f t="shared" si="4"/>
        <v>12200</v>
      </c>
      <c r="D66" s="78">
        <v>12200</v>
      </c>
      <c r="E66" s="78"/>
      <c r="F66" s="78"/>
      <c r="G66" s="78"/>
      <c r="H66" s="78"/>
      <c r="I66" s="78"/>
      <c r="J66" s="78"/>
      <c r="K66" s="78"/>
      <c r="L66" s="74"/>
    </row>
    <row r="67" spans="1:12" ht="58.5" customHeight="1">
      <c r="A67" s="77" t="s">
        <v>195</v>
      </c>
      <c r="B67" s="79" t="s">
        <v>350</v>
      </c>
      <c r="C67" s="78">
        <f t="shared" si="4"/>
        <v>16400</v>
      </c>
      <c r="D67" s="78">
        <f>16400</f>
        <v>16400</v>
      </c>
      <c r="E67" s="75"/>
      <c r="F67" s="76"/>
      <c r="G67" s="76"/>
      <c r="H67" s="76"/>
      <c r="I67" s="74"/>
      <c r="J67" s="74"/>
      <c r="K67" s="74"/>
      <c r="L67" s="74"/>
    </row>
    <row r="68" spans="1:12" ht="24" customHeight="1">
      <c r="A68" s="66" t="s">
        <v>11</v>
      </c>
      <c r="B68" s="69" t="s">
        <v>120</v>
      </c>
      <c r="C68" s="80">
        <f t="shared" si="4"/>
        <v>20842</v>
      </c>
      <c r="D68" s="80"/>
      <c r="E68" s="80"/>
      <c r="F68" s="80">
        <v>20842</v>
      </c>
      <c r="G68" s="80"/>
      <c r="H68" s="80"/>
      <c r="I68" s="80"/>
      <c r="J68" s="80"/>
      <c r="K68" s="80"/>
      <c r="L68" s="80"/>
    </row>
    <row r="69" spans="1:12" ht="33.75" customHeight="1">
      <c r="A69" s="66" t="s">
        <v>15</v>
      </c>
      <c r="B69" s="69" t="s">
        <v>121</v>
      </c>
      <c r="C69" s="68">
        <f t="shared" si="4"/>
        <v>0</v>
      </c>
      <c r="D69" s="81"/>
      <c r="E69" s="81"/>
      <c r="F69" s="82"/>
      <c r="G69" s="82"/>
      <c r="H69" s="82"/>
      <c r="I69" s="81"/>
      <c r="J69" s="81"/>
      <c r="K69" s="81"/>
      <c r="L69" s="81"/>
    </row>
    <row r="70" spans="1:12" ht="33.75" customHeight="1">
      <c r="A70" s="66" t="s">
        <v>17</v>
      </c>
      <c r="B70" s="69" t="s">
        <v>131</v>
      </c>
      <c r="C70" s="80">
        <f t="shared" si="4"/>
        <v>22269</v>
      </c>
      <c r="D70" s="80"/>
      <c r="E70" s="80"/>
      <c r="F70" s="80"/>
      <c r="G70" s="80">
        <v>22269</v>
      </c>
      <c r="H70" s="80"/>
      <c r="I70" s="80"/>
      <c r="J70" s="80"/>
      <c r="K70" s="80"/>
      <c r="L70" s="80"/>
    </row>
    <row r="71" spans="1:12" ht="33.75" customHeight="1">
      <c r="A71" s="66" t="s">
        <v>132</v>
      </c>
      <c r="B71" s="69" t="s">
        <v>123</v>
      </c>
      <c r="C71" s="68">
        <f t="shared" si="4"/>
        <v>0</v>
      </c>
      <c r="D71" s="81"/>
      <c r="E71" s="81"/>
      <c r="F71" s="82"/>
      <c r="G71" s="82"/>
      <c r="H71" s="82"/>
      <c r="I71" s="81"/>
      <c r="J71" s="81"/>
      <c r="K71" s="81"/>
      <c r="L71" s="81"/>
    </row>
  </sheetData>
  <sheetProtection/>
  <mergeCells count="15">
    <mergeCell ref="A1:C1"/>
    <mergeCell ref="J1:L1"/>
    <mergeCell ref="A3:L3"/>
    <mergeCell ref="A4:L4"/>
    <mergeCell ref="H7:H8"/>
    <mergeCell ref="I7:K7"/>
    <mergeCell ref="L7:L8"/>
    <mergeCell ref="A7:A8"/>
    <mergeCell ref="B7:B8"/>
    <mergeCell ref="C7:C8"/>
    <mergeCell ref="D7:D8"/>
    <mergeCell ref="E7:E8"/>
    <mergeCell ref="F7:F8"/>
    <mergeCell ref="J6:L6"/>
    <mergeCell ref="G7:G8"/>
  </mergeCells>
  <printOptions/>
  <pageMargins left="0.2362204724409449" right="0.1968503937007874" top="0.3937007874015748" bottom="0.2755905511811024"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22"/>
  <sheetViews>
    <sheetView zoomScalePageLayoutView="0" workbookViewId="0" topLeftCell="A2">
      <selection activeCell="B19" sqref="B19:B22"/>
    </sheetView>
  </sheetViews>
  <sheetFormatPr defaultColWidth="9.00390625" defaultRowHeight="15"/>
  <cols>
    <col min="1" max="1" width="6.8515625" style="63" customWidth="1"/>
    <col min="2" max="2" width="33.00390625" style="63" customWidth="1"/>
    <col min="3" max="3" width="10.8515625" style="63" bestFit="1" customWidth="1"/>
    <col min="4" max="4" width="9.8515625" style="63" bestFit="1" customWidth="1"/>
    <col min="5" max="5" width="9.00390625" style="63" customWidth="1"/>
    <col min="6" max="8" width="9.140625" style="63" bestFit="1" customWidth="1"/>
    <col min="9" max="9" width="9.421875" style="63" customWidth="1"/>
    <col min="10" max="10" width="9.8515625" style="63" bestFit="1" customWidth="1"/>
    <col min="11" max="12" width="9.00390625" style="63" hidden="1" customWidth="1"/>
    <col min="13" max="13" width="10.421875" style="63" customWidth="1"/>
    <col min="14" max="14" width="9.00390625" style="63" customWidth="1"/>
    <col min="15" max="15" width="9.140625" style="63" bestFit="1" customWidth="1"/>
    <col min="16" max="16384" width="9.00390625" style="63" customWidth="1"/>
  </cols>
  <sheetData>
    <row r="1" spans="1:15" ht="33.75" customHeight="1">
      <c r="A1" s="245" t="s">
        <v>273</v>
      </c>
      <c r="B1" s="245"/>
      <c r="C1" s="245"/>
      <c r="L1" s="230" t="s">
        <v>133</v>
      </c>
      <c r="M1" s="230"/>
      <c r="N1" s="230"/>
      <c r="O1" s="230"/>
    </row>
    <row r="2" ht="12.75">
      <c r="A2" s="64"/>
    </row>
    <row r="3" spans="1:15" ht="21.75" customHeight="1">
      <c r="A3" s="229" t="s">
        <v>329</v>
      </c>
      <c r="B3" s="229"/>
      <c r="C3" s="229"/>
      <c r="D3" s="229"/>
      <c r="E3" s="229"/>
      <c r="F3" s="229"/>
      <c r="G3" s="229"/>
      <c r="H3" s="229"/>
      <c r="I3" s="229"/>
      <c r="J3" s="229"/>
      <c r="K3" s="229"/>
      <c r="L3" s="229"/>
      <c r="M3" s="229"/>
      <c r="N3" s="229"/>
      <c r="O3" s="229"/>
    </row>
    <row r="4" spans="1:15" ht="21.75" customHeight="1">
      <c r="A4" s="244" t="s">
        <v>1</v>
      </c>
      <c r="B4" s="244"/>
      <c r="C4" s="244"/>
      <c r="D4" s="244"/>
      <c r="E4" s="244"/>
      <c r="F4" s="244"/>
      <c r="G4" s="244"/>
      <c r="H4" s="244"/>
      <c r="I4" s="244"/>
      <c r="J4" s="244"/>
      <c r="K4" s="244"/>
      <c r="L4" s="244"/>
      <c r="M4" s="244"/>
      <c r="N4" s="244"/>
      <c r="O4" s="244"/>
    </row>
    <row r="5" spans="1:15" ht="21.75" customHeight="1">
      <c r="A5" s="65"/>
      <c r="B5" s="65"/>
      <c r="C5" s="65"/>
      <c r="D5" s="65"/>
      <c r="E5" s="65"/>
      <c r="F5" s="65"/>
      <c r="G5" s="65"/>
      <c r="H5" s="65"/>
      <c r="I5" s="65"/>
      <c r="J5" s="65"/>
      <c r="K5" s="65"/>
      <c r="L5" s="65"/>
      <c r="M5" s="65"/>
      <c r="N5" s="65"/>
      <c r="O5" s="65"/>
    </row>
    <row r="6" spans="12:15" ht="21" customHeight="1">
      <c r="L6" s="233" t="s">
        <v>31</v>
      </c>
      <c r="M6" s="233"/>
      <c r="N6" s="233"/>
      <c r="O6" s="233"/>
    </row>
    <row r="7" spans="1:15" ht="20.25" customHeight="1">
      <c r="A7" s="238" t="s">
        <v>2</v>
      </c>
      <c r="B7" s="238" t="s">
        <v>116</v>
      </c>
      <c r="C7" s="238" t="s">
        <v>124</v>
      </c>
      <c r="D7" s="241" t="s">
        <v>134</v>
      </c>
      <c r="E7" s="242"/>
      <c r="F7" s="242"/>
      <c r="G7" s="242"/>
      <c r="H7" s="242"/>
      <c r="I7" s="242"/>
      <c r="J7" s="242"/>
      <c r="K7" s="242"/>
      <c r="L7" s="242"/>
      <c r="M7" s="242"/>
      <c r="N7" s="242"/>
      <c r="O7" s="243"/>
    </row>
    <row r="8" spans="1:15" ht="20.25" customHeight="1">
      <c r="A8" s="239"/>
      <c r="B8" s="239"/>
      <c r="C8" s="239"/>
      <c r="D8" s="238" t="s">
        <v>135</v>
      </c>
      <c r="E8" s="238" t="s">
        <v>136</v>
      </c>
      <c r="F8" s="238" t="s">
        <v>137</v>
      </c>
      <c r="G8" s="238" t="s">
        <v>282</v>
      </c>
      <c r="H8" s="238" t="s">
        <v>138</v>
      </c>
      <c r="I8" s="238" t="s">
        <v>139</v>
      </c>
      <c r="J8" s="238" t="s">
        <v>140</v>
      </c>
      <c r="K8" s="241" t="s">
        <v>134</v>
      </c>
      <c r="L8" s="243"/>
      <c r="M8" s="238" t="s">
        <v>141</v>
      </c>
      <c r="N8" s="238" t="s">
        <v>264</v>
      </c>
      <c r="O8" s="238" t="s">
        <v>142</v>
      </c>
    </row>
    <row r="9" spans="1:15" ht="120.75" customHeight="1">
      <c r="A9" s="240"/>
      <c r="B9" s="240"/>
      <c r="C9" s="240"/>
      <c r="D9" s="240"/>
      <c r="E9" s="240"/>
      <c r="F9" s="240"/>
      <c r="G9" s="240"/>
      <c r="H9" s="240"/>
      <c r="I9" s="240"/>
      <c r="J9" s="240"/>
      <c r="K9" s="66" t="s">
        <v>143</v>
      </c>
      <c r="L9" s="66" t="s">
        <v>144</v>
      </c>
      <c r="M9" s="240"/>
      <c r="N9" s="240"/>
      <c r="O9" s="240"/>
    </row>
    <row r="10" spans="1:15" ht="12.75">
      <c r="A10" s="67" t="s">
        <v>6</v>
      </c>
      <c r="B10" s="67" t="s">
        <v>7</v>
      </c>
      <c r="C10" s="67">
        <v>1</v>
      </c>
      <c r="D10" s="67">
        <v>2</v>
      </c>
      <c r="E10" s="67">
        <v>3</v>
      </c>
      <c r="F10" s="67">
        <v>5</v>
      </c>
      <c r="G10" s="67">
        <v>6</v>
      </c>
      <c r="H10" s="67">
        <v>7</v>
      </c>
      <c r="I10" s="67">
        <v>8</v>
      </c>
      <c r="J10" s="67">
        <v>9</v>
      </c>
      <c r="K10" s="67">
        <v>10</v>
      </c>
      <c r="L10" s="67">
        <v>11</v>
      </c>
      <c r="M10" s="67">
        <v>12</v>
      </c>
      <c r="N10" s="67">
        <v>13</v>
      </c>
      <c r="O10" s="67">
        <v>14</v>
      </c>
    </row>
    <row r="11" spans="1:15" ht="22.5" customHeight="1">
      <c r="A11" s="92"/>
      <c r="B11" s="143" t="s">
        <v>124</v>
      </c>
      <c r="C11" s="113">
        <f>SUM(D11:O11)</f>
        <v>426973</v>
      </c>
      <c r="D11" s="113">
        <f aca="true" t="shared" si="0" ref="D11:O11">SUM(D13:D18)</f>
        <v>10084</v>
      </c>
      <c r="E11" s="113">
        <f t="shared" si="0"/>
        <v>0</v>
      </c>
      <c r="F11" s="113">
        <f t="shared" si="0"/>
        <v>0</v>
      </c>
      <c r="G11" s="113">
        <f t="shared" si="0"/>
        <v>0</v>
      </c>
      <c r="H11" s="113">
        <f t="shared" si="0"/>
        <v>5000</v>
      </c>
      <c r="I11" s="113">
        <f t="shared" si="0"/>
        <v>0</v>
      </c>
      <c r="J11" s="113">
        <f t="shared" si="0"/>
        <v>406332</v>
      </c>
      <c r="K11" s="113">
        <f t="shared" si="0"/>
        <v>0</v>
      </c>
      <c r="L11" s="113">
        <f t="shared" si="0"/>
        <v>0</v>
      </c>
      <c r="M11" s="113">
        <f t="shared" si="0"/>
        <v>1557</v>
      </c>
      <c r="N11" s="113">
        <f t="shared" si="0"/>
        <v>0</v>
      </c>
      <c r="O11" s="113">
        <f t="shared" si="0"/>
        <v>4000</v>
      </c>
    </row>
    <row r="12" spans="1:15" ht="20.25" customHeight="1">
      <c r="A12" s="83"/>
      <c r="B12" s="85" t="s">
        <v>87</v>
      </c>
      <c r="C12" s="84"/>
      <c r="D12" s="84"/>
      <c r="E12" s="84"/>
      <c r="F12" s="84"/>
      <c r="G12" s="84"/>
      <c r="H12" s="84"/>
      <c r="I12" s="84"/>
      <c r="J12" s="84"/>
      <c r="K12" s="84"/>
      <c r="L12" s="84"/>
      <c r="M12" s="84"/>
      <c r="N12" s="84"/>
      <c r="O12" s="84"/>
    </row>
    <row r="13" spans="1:15" ht="22.5" customHeight="1">
      <c r="A13" s="86">
        <v>1</v>
      </c>
      <c r="B13" s="87" t="s">
        <v>216</v>
      </c>
      <c r="C13" s="78">
        <f>SUM(D13:O13)</f>
        <v>3750</v>
      </c>
      <c r="D13" s="78"/>
      <c r="E13" s="78"/>
      <c r="F13" s="78"/>
      <c r="G13" s="78"/>
      <c r="H13" s="78"/>
      <c r="I13" s="78"/>
      <c r="J13" s="78">
        <v>3750</v>
      </c>
      <c r="K13" s="78"/>
      <c r="L13" s="78"/>
      <c r="M13" s="78"/>
      <c r="N13" s="78"/>
      <c r="O13" s="78"/>
    </row>
    <row r="14" spans="1:15" ht="22.5" customHeight="1">
      <c r="A14" s="86">
        <v>2</v>
      </c>
      <c r="B14" s="87" t="s">
        <v>300</v>
      </c>
      <c r="C14" s="78">
        <f aca="true" t="shared" si="1" ref="C14:C22">SUM(D14:O14)</f>
        <v>1834</v>
      </c>
      <c r="D14" s="78">
        <v>1834</v>
      </c>
      <c r="E14" s="78"/>
      <c r="F14" s="78"/>
      <c r="G14" s="78"/>
      <c r="H14" s="78"/>
      <c r="I14" s="78"/>
      <c r="J14" s="78"/>
      <c r="K14" s="78"/>
      <c r="L14" s="78"/>
      <c r="M14" s="78"/>
      <c r="N14" s="78"/>
      <c r="O14" s="78"/>
    </row>
    <row r="15" spans="1:17" ht="22.5" customHeight="1">
      <c r="A15" s="86">
        <v>3</v>
      </c>
      <c r="B15" s="87" t="s">
        <v>248</v>
      </c>
      <c r="C15" s="78">
        <f t="shared" si="1"/>
        <v>379739</v>
      </c>
      <c r="D15" s="78">
        <v>8000</v>
      </c>
      <c r="E15" s="78"/>
      <c r="F15" s="78"/>
      <c r="G15" s="78"/>
      <c r="H15" s="78">
        <v>5000</v>
      </c>
      <c r="I15" s="78"/>
      <c r="J15" s="78">
        <f>364182-3000</f>
        <v>361182</v>
      </c>
      <c r="K15" s="78"/>
      <c r="L15" s="78"/>
      <c r="M15" s="78">
        <v>1557</v>
      </c>
      <c r="N15" s="78"/>
      <c r="O15" s="78">
        <v>4000</v>
      </c>
      <c r="Q15" s="63">
        <v>52323</v>
      </c>
    </row>
    <row r="16" spans="1:15" ht="22.5" customHeight="1">
      <c r="A16" s="86">
        <v>4</v>
      </c>
      <c r="B16" s="79" t="s">
        <v>217</v>
      </c>
      <c r="C16" s="78">
        <f t="shared" si="1"/>
        <v>1800</v>
      </c>
      <c r="D16" s="78"/>
      <c r="E16" s="78"/>
      <c r="F16" s="78"/>
      <c r="G16" s="78"/>
      <c r="H16" s="78"/>
      <c r="I16" s="78"/>
      <c r="J16" s="78">
        <v>1800</v>
      </c>
      <c r="K16" s="78"/>
      <c r="L16" s="78"/>
      <c r="M16" s="78"/>
      <c r="N16" s="78"/>
      <c r="O16" s="78"/>
    </row>
    <row r="17" spans="1:15" ht="22.5" customHeight="1">
      <c r="A17" s="86">
        <v>5</v>
      </c>
      <c r="B17" s="79" t="s">
        <v>227</v>
      </c>
      <c r="C17" s="78">
        <f t="shared" si="1"/>
        <v>250</v>
      </c>
      <c r="D17" s="78">
        <v>250</v>
      </c>
      <c r="E17" s="78"/>
      <c r="F17" s="78"/>
      <c r="G17" s="78"/>
      <c r="H17" s="78"/>
      <c r="I17" s="78"/>
      <c r="J17" s="78"/>
      <c r="K17" s="78"/>
      <c r="L17" s="78"/>
      <c r="M17" s="78"/>
      <c r="N17" s="78"/>
      <c r="O17" s="78"/>
    </row>
    <row r="18" spans="1:15" ht="22.5" customHeight="1">
      <c r="A18" s="86">
        <v>6</v>
      </c>
      <c r="B18" s="87" t="s">
        <v>249</v>
      </c>
      <c r="C18" s="78">
        <f>SUM(C19:C22)</f>
        <v>39600</v>
      </c>
      <c r="D18" s="78">
        <f aca="true" t="shared" si="2" ref="D18:O18">SUM(D19:D22)</f>
        <v>0</v>
      </c>
      <c r="E18" s="78">
        <f t="shared" si="2"/>
        <v>0</v>
      </c>
      <c r="F18" s="78">
        <f t="shared" si="2"/>
        <v>0</v>
      </c>
      <c r="G18" s="78">
        <f t="shared" si="2"/>
        <v>0</v>
      </c>
      <c r="H18" s="78">
        <f t="shared" si="2"/>
        <v>0</v>
      </c>
      <c r="I18" s="78">
        <f t="shared" si="2"/>
        <v>0</v>
      </c>
      <c r="J18" s="78">
        <f t="shared" si="2"/>
        <v>39600</v>
      </c>
      <c r="K18" s="78">
        <f t="shared" si="2"/>
        <v>0</v>
      </c>
      <c r="L18" s="78">
        <f t="shared" si="2"/>
        <v>0</v>
      </c>
      <c r="M18" s="78">
        <f t="shared" si="2"/>
        <v>0</v>
      </c>
      <c r="N18" s="78">
        <f t="shared" si="2"/>
        <v>0</v>
      </c>
      <c r="O18" s="78">
        <f t="shared" si="2"/>
        <v>0</v>
      </c>
    </row>
    <row r="19" spans="1:15" ht="63.75">
      <c r="A19" s="86" t="s">
        <v>250</v>
      </c>
      <c r="B19" s="87" t="s">
        <v>349</v>
      </c>
      <c r="C19" s="78">
        <f t="shared" si="1"/>
        <v>8000</v>
      </c>
      <c r="D19" s="78"/>
      <c r="E19" s="78"/>
      <c r="F19" s="78"/>
      <c r="G19" s="78"/>
      <c r="H19" s="78"/>
      <c r="I19" s="78"/>
      <c r="J19" s="78">
        <v>8000</v>
      </c>
      <c r="K19" s="78"/>
      <c r="L19" s="78"/>
      <c r="M19" s="78"/>
      <c r="N19" s="78"/>
      <c r="O19" s="78"/>
    </row>
    <row r="20" spans="1:15" ht="40.5" customHeight="1">
      <c r="A20" s="86" t="s">
        <v>250</v>
      </c>
      <c r="B20" s="87" t="s">
        <v>309</v>
      </c>
      <c r="C20" s="78">
        <f t="shared" si="1"/>
        <v>12200</v>
      </c>
      <c r="D20" s="78"/>
      <c r="E20" s="78"/>
      <c r="F20" s="78"/>
      <c r="G20" s="78"/>
      <c r="H20" s="78"/>
      <c r="I20" s="78"/>
      <c r="J20" s="78">
        <v>12200</v>
      </c>
      <c r="K20" s="78"/>
      <c r="L20" s="78"/>
      <c r="M20" s="78"/>
      <c r="N20" s="78"/>
      <c r="O20" s="78"/>
    </row>
    <row r="21" spans="1:15" ht="40.5" customHeight="1">
      <c r="A21" s="86" t="s">
        <v>250</v>
      </c>
      <c r="B21" s="87" t="s">
        <v>594</v>
      </c>
      <c r="C21" s="173">
        <f t="shared" si="1"/>
        <v>3000</v>
      </c>
      <c r="D21" s="173"/>
      <c r="E21" s="173"/>
      <c r="F21" s="173"/>
      <c r="G21" s="173"/>
      <c r="H21" s="173"/>
      <c r="I21" s="173"/>
      <c r="J21" s="173">
        <v>3000</v>
      </c>
      <c r="K21" s="173"/>
      <c r="L21" s="173"/>
      <c r="M21" s="173"/>
      <c r="N21" s="173"/>
      <c r="O21" s="173"/>
    </row>
    <row r="22" spans="1:15" ht="61.5" customHeight="1">
      <c r="A22" s="181" t="s">
        <v>250</v>
      </c>
      <c r="B22" s="190" t="s">
        <v>350</v>
      </c>
      <c r="C22" s="183">
        <f t="shared" si="1"/>
        <v>16400</v>
      </c>
      <c r="D22" s="183"/>
      <c r="E22" s="183"/>
      <c r="F22" s="183"/>
      <c r="G22" s="183"/>
      <c r="H22" s="183"/>
      <c r="I22" s="183"/>
      <c r="J22" s="183">
        <v>16400</v>
      </c>
      <c r="K22" s="183"/>
      <c r="L22" s="183"/>
      <c r="M22" s="183"/>
      <c r="N22" s="183"/>
      <c r="O22" s="183"/>
    </row>
  </sheetData>
  <sheetProtection/>
  <mergeCells count="20">
    <mergeCell ref="L6:O6"/>
    <mergeCell ref="A3:O3"/>
    <mergeCell ref="A4:O4"/>
    <mergeCell ref="L1:O1"/>
    <mergeCell ref="A1:C1"/>
    <mergeCell ref="A7:A9"/>
    <mergeCell ref="B7:B9"/>
    <mergeCell ref="C7:C9"/>
    <mergeCell ref="D7:O7"/>
    <mergeCell ref="D8:D9"/>
    <mergeCell ref="E8:E9"/>
    <mergeCell ref="F8:F9"/>
    <mergeCell ref="G8:G9"/>
    <mergeCell ref="H8:H9"/>
    <mergeCell ref="I8:I9"/>
    <mergeCell ref="J8:J9"/>
    <mergeCell ref="K8:L8"/>
    <mergeCell ref="M8:M9"/>
    <mergeCell ref="O8:O9"/>
    <mergeCell ref="N8:N9"/>
  </mergeCells>
  <printOptions/>
  <pageMargins left="0.7086614173228347" right="0.1968503937007874" top="0.4724409448818898" bottom="0.2362204724409449" header="0.31496062992125984" footer="0.196850393700787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Q55"/>
  <sheetViews>
    <sheetView zoomScalePageLayoutView="0" workbookViewId="0" topLeftCell="A1">
      <pane ySplit="11" topLeftCell="A48" activePane="bottomLeft" state="frozen"/>
      <selection pane="topLeft" activeCell="A1" sqref="A1"/>
      <selection pane="bottomLeft" activeCell="D21" sqref="D21"/>
    </sheetView>
  </sheetViews>
  <sheetFormatPr defaultColWidth="9.00390625" defaultRowHeight="15"/>
  <cols>
    <col min="1" max="1" width="6.00390625" style="63" customWidth="1"/>
    <col min="2" max="2" width="35.421875" style="63" customWidth="1"/>
    <col min="3" max="4" width="9.7109375" style="63" customWidth="1"/>
    <col min="5" max="5" width="6.8515625" style="63" customWidth="1"/>
    <col min="6" max="6" width="9.57421875" style="63" customWidth="1"/>
    <col min="7" max="7" width="7.7109375" style="63" customWidth="1"/>
    <col min="8" max="8" width="9.421875" style="63" customWidth="1"/>
    <col min="9" max="9" width="9.28125" style="63" customWidth="1"/>
    <col min="10" max="10" width="8.8515625" style="63" customWidth="1"/>
    <col min="11" max="11" width="8.28125" style="63" customWidth="1"/>
    <col min="12" max="13" width="8.421875" style="63" customWidth="1"/>
    <col min="14" max="14" width="10.421875" style="63" customWidth="1"/>
    <col min="15" max="15" width="9.00390625" style="63" customWidth="1"/>
    <col min="16" max="16" width="7.28125" style="63" customWidth="1"/>
    <col min="17" max="17" width="9.00390625" style="63" customWidth="1"/>
    <col min="18" max="16384" width="9.00390625" style="63" customWidth="1"/>
  </cols>
  <sheetData>
    <row r="1" spans="1:17" ht="24" customHeight="1">
      <c r="A1" s="250" t="s">
        <v>273</v>
      </c>
      <c r="B1" s="250"/>
      <c r="C1" s="250"/>
      <c r="K1" s="230" t="s">
        <v>145</v>
      </c>
      <c r="L1" s="230"/>
      <c r="M1" s="230"/>
      <c r="N1" s="230"/>
      <c r="O1" s="230"/>
      <c r="P1" s="230"/>
      <c r="Q1" s="230"/>
    </row>
    <row r="2" ht="12.75">
      <c r="A2" s="64"/>
    </row>
    <row r="3" spans="1:17" ht="18.75" customHeight="1">
      <c r="A3" s="237" t="s">
        <v>330</v>
      </c>
      <c r="B3" s="237"/>
      <c r="C3" s="237"/>
      <c r="D3" s="237"/>
      <c r="E3" s="237"/>
      <c r="F3" s="237"/>
      <c r="G3" s="237"/>
      <c r="H3" s="237"/>
      <c r="I3" s="237"/>
      <c r="J3" s="237"/>
      <c r="K3" s="237"/>
      <c r="L3" s="237"/>
      <c r="M3" s="237"/>
      <c r="N3" s="237"/>
      <c r="O3" s="237"/>
      <c r="P3" s="237"/>
      <c r="Q3" s="237"/>
    </row>
    <row r="4" spans="1:17" ht="15" customHeight="1">
      <c r="A4" s="244" t="s">
        <v>1</v>
      </c>
      <c r="B4" s="244"/>
      <c r="C4" s="244"/>
      <c r="D4" s="244"/>
      <c r="E4" s="244"/>
      <c r="F4" s="244"/>
      <c r="G4" s="244"/>
      <c r="H4" s="244"/>
      <c r="I4" s="244"/>
      <c r="J4" s="244"/>
      <c r="K4" s="244"/>
      <c r="L4" s="244"/>
      <c r="M4" s="244"/>
      <c r="N4" s="244"/>
      <c r="O4" s="244"/>
      <c r="P4" s="244"/>
      <c r="Q4" s="244"/>
    </row>
    <row r="5" spans="1:17" ht="7.5" customHeight="1">
      <c r="A5" s="175"/>
      <c r="B5" s="175"/>
      <c r="C5" s="175"/>
      <c r="D5" s="175"/>
      <c r="E5" s="175"/>
      <c r="F5" s="175"/>
      <c r="G5" s="175"/>
      <c r="H5" s="175"/>
      <c r="I5" s="175"/>
      <c r="J5" s="175"/>
      <c r="K5" s="175"/>
      <c r="L5" s="175"/>
      <c r="M5" s="175"/>
      <c r="N5" s="175"/>
      <c r="O5" s="175"/>
      <c r="P5" s="175"/>
      <c r="Q5" s="175"/>
    </row>
    <row r="6" spans="12:17" ht="14.25" customHeight="1">
      <c r="L6" s="91"/>
      <c r="M6" s="91"/>
      <c r="N6" s="91"/>
      <c r="O6" s="246" t="s">
        <v>31</v>
      </c>
      <c r="P6" s="246"/>
      <c r="Q6" s="246"/>
    </row>
    <row r="7" spans="1:17" ht="15" customHeight="1">
      <c r="A7" s="238" t="s">
        <v>2</v>
      </c>
      <c r="B7" s="238" t="s">
        <v>116</v>
      </c>
      <c r="C7" s="238" t="s">
        <v>124</v>
      </c>
      <c r="D7" s="241" t="s">
        <v>134</v>
      </c>
      <c r="E7" s="242"/>
      <c r="F7" s="242"/>
      <c r="G7" s="242"/>
      <c r="H7" s="242"/>
      <c r="I7" s="242"/>
      <c r="J7" s="242"/>
      <c r="K7" s="242"/>
      <c r="L7" s="242"/>
      <c r="M7" s="242"/>
      <c r="N7" s="242"/>
      <c r="O7" s="242"/>
      <c r="P7" s="242"/>
      <c r="Q7" s="243"/>
    </row>
    <row r="8" spans="1:17" ht="15" customHeight="1">
      <c r="A8" s="239"/>
      <c r="B8" s="239"/>
      <c r="C8" s="239"/>
      <c r="D8" s="238" t="s">
        <v>135</v>
      </c>
      <c r="E8" s="238" t="s">
        <v>136</v>
      </c>
      <c r="F8" s="238" t="s">
        <v>263</v>
      </c>
      <c r="G8" s="238" t="s">
        <v>262</v>
      </c>
      <c r="H8" s="238" t="s">
        <v>139</v>
      </c>
      <c r="I8" s="238" t="s">
        <v>140</v>
      </c>
      <c r="J8" s="247" t="s">
        <v>134</v>
      </c>
      <c r="K8" s="248"/>
      <c r="L8" s="248"/>
      <c r="M8" s="249"/>
      <c r="N8" s="238" t="s">
        <v>141</v>
      </c>
      <c r="O8" s="238" t="s">
        <v>256</v>
      </c>
      <c r="P8" s="238" t="s">
        <v>257</v>
      </c>
      <c r="Q8" s="238" t="s">
        <v>142</v>
      </c>
    </row>
    <row r="9" spans="1:17" ht="109.5" customHeight="1">
      <c r="A9" s="240"/>
      <c r="B9" s="240"/>
      <c r="C9" s="240"/>
      <c r="D9" s="240"/>
      <c r="E9" s="240"/>
      <c r="F9" s="240"/>
      <c r="G9" s="240"/>
      <c r="H9" s="240"/>
      <c r="I9" s="240"/>
      <c r="J9" s="176" t="s">
        <v>258</v>
      </c>
      <c r="K9" s="176" t="s">
        <v>259</v>
      </c>
      <c r="L9" s="176" t="s">
        <v>260</v>
      </c>
      <c r="M9" s="176" t="s">
        <v>261</v>
      </c>
      <c r="N9" s="240"/>
      <c r="O9" s="240"/>
      <c r="P9" s="240"/>
      <c r="Q9" s="240"/>
    </row>
    <row r="10" spans="1:17" ht="12.75">
      <c r="A10" s="92" t="s">
        <v>6</v>
      </c>
      <c r="B10" s="92" t="s">
        <v>7</v>
      </c>
      <c r="C10" s="92">
        <v>1</v>
      </c>
      <c r="D10" s="92">
        <v>2</v>
      </c>
      <c r="E10" s="92">
        <v>3</v>
      </c>
      <c r="F10" s="92">
        <v>4</v>
      </c>
      <c r="G10" s="92">
        <v>5</v>
      </c>
      <c r="H10" s="92">
        <v>6</v>
      </c>
      <c r="I10" s="92">
        <v>7</v>
      </c>
      <c r="J10" s="92">
        <v>8</v>
      </c>
      <c r="K10" s="92">
        <v>9</v>
      </c>
      <c r="L10" s="92">
        <v>10</v>
      </c>
      <c r="M10" s="92">
        <v>11</v>
      </c>
      <c r="N10" s="92">
        <v>12</v>
      </c>
      <c r="O10" s="92">
        <v>13</v>
      </c>
      <c r="P10" s="92">
        <v>14</v>
      </c>
      <c r="Q10" s="92">
        <v>15</v>
      </c>
    </row>
    <row r="11" spans="1:17" ht="18" customHeight="1">
      <c r="A11" s="92"/>
      <c r="B11" s="174" t="s">
        <v>124</v>
      </c>
      <c r="C11" s="113">
        <v>574292</v>
      </c>
      <c r="D11" s="113">
        <f aca="true" t="shared" si="0" ref="D11:Q11">SUM(D13:D55)</f>
        <v>389247</v>
      </c>
      <c r="E11" s="113">
        <f t="shared" si="0"/>
        <v>280</v>
      </c>
      <c r="F11" s="113">
        <f t="shared" si="0"/>
        <v>1007</v>
      </c>
      <c r="G11" s="113">
        <f t="shared" si="0"/>
        <v>4312</v>
      </c>
      <c r="H11" s="113">
        <f t="shared" si="0"/>
        <v>10915</v>
      </c>
      <c r="I11" s="113">
        <f t="shared" si="0"/>
        <v>22861</v>
      </c>
      <c r="J11" s="113">
        <f t="shared" si="0"/>
        <v>4333</v>
      </c>
      <c r="K11" s="113">
        <f t="shared" si="0"/>
        <v>6407</v>
      </c>
      <c r="L11" s="113">
        <f t="shared" si="0"/>
        <v>1347</v>
      </c>
      <c r="M11" s="113">
        <f t="shared" si="0"/>
        <v>10774</v>
      </c>
      <c r="N11" s="113">
        <f t="shared" si="0"/>
        <v>39391</v>
      </c>
      <c r="O11" s="113">
        <f t="shared" si="0"/>
        <v>83</v>
      </c>
      <c r="P11" s="113">
        <f t="shared" si="0"/>
        <v>2314</v>
      </c>
      <c r="Q11" s="113">
        <f t="shared" si="0"/>
        <v>93777</v>
      </c>
    </row>
    <row r="12" spans="1:17" ht="18" customHeight="1">
      <c r="A12" s="83"/>
      <c r="B12" s="142" t="s">
        <v>162</v>
      </c>
      <c r="C12" s="83"/>
      <c r="D12" s="83"/>
      <c r="E12" s="83"/>
      <c r="F12" s="83"/>
      <c r="G12" s="83"/>
      <c r="H12" s="83"/>
      <c r="I12" s="83"/>
      <c r="J12" s="83"/>
      <c r="K12" s="83"/>
      <c r="L12" s="83"/>
      <c r="M12" s="83"/>
      <c r="N12" s="78"/>
      <c r="O12" s="83"/>
      <c r="P12" s="83"/>
      <c r="Q12" s="83"/>
    </row>
    <row r="13" spans="1:17" ht="18" customHeight="1">
      <c r="A13" s="77">
        <v>1</v>
      </c>
      <c r="B13" s="79" t="s">
        <v>274</v>
      </c>
      <c r="C13" s="78">
        <f>SUM(D13:I13)+N13+O13+Q13+P13</f>
        <v>7140</v>
      </c>
      <c r="D13" s="78"/>
      <c r="E13" s="78"/>
      <c r="F13" s="78"/>
      <c r="G13" s="78"/>
      <c r="H13" s="78"/>
      <c r="I13" s="78">
        <f>SUM(J13:M13)</f>
        <v>0</v>
      </c>
      <c r="J13" s="78"/>
      <c r="K13" s="78"/>
      <c r="L13" s="78"/>
      <c r="M13" s="78"/>
      <c r="N13" s="78">
        <v>7140</v>
      </c>
      <c r="O13" s="78"/>
      <c r="P13" s="78"/>
      <c r="Q13" s="78"/>
    </row>
    <row r="14" spans="1:17" ht="18" customHeight="1">
      <c r="A14" s="77">
        <v>2</v>
      </c>
      <c r="B14" s="79" t="s">
        <v>213</v>
      </c>
      <c r="C14" s="78">
        <f aca="true" t="shared" si="1" ref="C14:C55">SUM(D14:I14)+N14+O14+Q14+P14</f>
        <v>2247</v>
      </c>
      <c r="D14" s="78"/>
      <c r="E14" s="78"/>
      <c r="F14" s="78"/>
      <c r="G14" s="78"/>
      <c r="H14" s="78"/>
      <c r="I14" s="78">
        <f aca="true" t="shared" si="2" ref="I14:I55">SUM(J14:M14)</f>
        <v>325</v>
      </c>
      <c r="J14" s="78"/>
      <c r="K14" s="78"/>
      <c r="L14" s="78"/>
      <c r="M14" s="78">
        <v>325</v>
      </c>
      <c r="N14" s="78">
        <v>1922</v>
      </c>
      <c r="O14" s="78"/>
      <c r="P14" s="78"/>
      <c r="Q14" s="78"/>
    </row>
    <row r="15" spans="1:17" ht="18" customHeight="1">
      <c r="A15" s="77">
        <v>3</v>
      </c>
      <c r="B15" s="79" t="s">
        <v>214</v>
      </c>
      <c r="C15" s="78">
        <f t="shared" si="1"/>
        <v>1327</v>
      </c>
      <c r="D15" s="78"/>
      <c r="E15" s="78"/>
      <c r="F15" s="78"/>
      <c r="G15" s="78"/>
      <c r="H15" s="78"/>
      <c r="I15" s="78">
        <f t="shared" si="2"/>
        <v>0</v>
      </c>
      <c r="J15" s="78"/>
      <c r="K15" s="78"/>
      <c r="L15" s="78"/>
      <c r="M15" s="78"/>
      <c r="N15" s="78">
        <v>1327</v>
      </c>
      <c r="O15" s="78"/>
      <c r="P15" s="78"/>
      <c r="Q15" s="78"/>
    </row>
    <row r="16" spans="1:17" ht="18" customHeight="1">
      <c r="A16" s="77">
        <v>4</v>
      </c>
      <c r="B16" s="79" t="s">
        <v>215</v>
      </c>
      <c r="C16" s="78">
        <f t="shared" si="1"/>
        <v>88050</v>
      </c>
      <c r="D16" s="78"/>
      <c r="E16" s="78"/>
      <c r="F16" s="78"/>
      <c r="G16" s="78"/>
      <c r="H16" s="78"/>
      <c r="I16" s="78">
        <f t="shared" si="2"/>
        <v>0</v>
      </c>
      <c r="J16" s="78"/>
      <c r="K16" s="78"/>
      <c r="L16" s="78"/>
      <c r="M16" s="78"/>
      <c r="N16" s="78">
        <v>1229</v>
      </c>
      <c r="O16" s="78"/>
      <c r="P16" s="78"/>
      <c r="Q16" s="78">
        <v>86821</v>
      </c>
    </row>
    <row r="17" spans="1:17" ht="18" customHeight="1">
      <c r="A17" s="77">
        <v>5</v>
      </c>
      <c r="B17" s="79" t="s">
        <v>216</v>
      </c>
      <c r="C17" s="78">
        <f t="shared" si="1"/>
        <v>4302</v>
      </c>
      <c r="D17" s="78"/>
      <c r="E17" s="78"/>
      <c r="F17" s="78"/>
      <c r="G17" s="78"/>
      <c r="H17" s="78"/>
      <c r="I17" s="78">
        <f t="shared" si="2"/>
        <v>3380</v>
      </c>
      <c r="J17" s="78"/>
      <c r="K17" s="78">
        <v>3380</v>
      </c>
      <c r="L17" s="78"/>
      <c r="M17" s="78"/>
      <c r="N17" s="78">
        <v>922</v>
      </c>
      <c r="O17" s="78"/>
      <c r="P17" s="78"/>
      <c r="Q17" s="78"/>
    </row>
    <row r="18" spans="1:17" ht="18" customHeight="1">
      <c r="A18" s="77">
        <v>6</v>
      </c>
      <c r="B18" s="79" t="s">
        <v>217</v>
      </c>
      <c r="C18" s="78">
        <f t="shared" si="1"/>
        <v>11836</v>
      </c>
      <c r="D18" s="78"/>
      <c r="E18" s="78"/>
      <c r="F18" s="78"/>
      <c r="G18" s="78"/>
      <c r="H18" s="78">
        <v>10615</v>
      </c>
      <c r="I18" s="78">
        <f t="shared" si="2"/>
        <v>0</v>
      </c>
      <c r="J18" s="78"/>
      <c r="K18" s="78"/>
      <c r="L18" s="78"/>
      <c r="M18" s="78"/>
      <c r="N18" s="78">
        <v>1221</v>
      </c>
      <c r="O18" s="78"/>
      <c r="P18" s="78"/>
      <c r="Q18" s="78"/>
    </row>
    <row r="19" spans="1:17" ht="18" customHeight="1">
      <c r="A19" s="77">
        <v>7</v>
      </c>
      <c r="B19" s="79" t="s">
        <v>218</v>
      </c>
      <c r="C19" s="78">
        <f t="shared" si="1"/>
        <v>777</v>
      </c>
      <c r="D19" s="78"/>
      <c r="E19" s="78"/>
      <c r="F19" s="78"/>
      <c r="G19" s="78"/>
      <c r="H19" s="78"/>
      <c r="I19" s="78">
        <f t="shared" si="2"/>
        <v>0</v>
      </c>
      <c r="J19" s="78"/>
      <c r="K19" s="78"/>
      <c r="L19" s="78"/>
      <c r="M19" s="78"/>
      <c r="N19" s="78">
        <v>777</v>
      </c>
      <c r="O19" s="78"/>
      <c r="P19" s="78"/>
      <c r="Q19" s="78"/>
    </row>
    <row r="20" spans="1:17" ht="18" customHeight="1">
      <c r="A20" s="77">
        <v>8</v>
      </c>
      <c r="B20" s="79" t="s">
        <v>275</v>
      </c>
      <c r="C20" s="78">
        <f t="shared" si="1"/>
        <v>1575</v>
      </c>
      <c r="D20" s="78"/>
      <c r="E20" s="78"/>
      <c r="F20" s="78"/>
      <c r="G20" s="78"/>
      <c r="H20" s="78"/>
      <c r="I20" s="78">
        <f t="shared" si="2"/>
        <v>0</v>
      </c>
      <c r="J20" s="78"/>
      <c r="K20" s="78"/>
      <c r="L20" s="78"/>
      <c r="M20" s="78"/>
      <c r="N20" s="78">
        <v>1575</v>
      </c>
      <c r="O20" s="78"/>
      <c r="P20" s="78"/>
      <c r="Q20" s="78"/>
    </row>
    <row r="21" spans="1:17" ht="18" customHeight="1">
      <c r="A21" s="77">
        <v>9</v>
      </c>
      <c r="B21" s="79" t="s">
        <v>219</v>
      </c>
      <c r="C21" s="78">
        <f t="shared" si="1"/>
        <v>385029</v>
      </c>
      <c r="D21" s="78">
        <v>383951</v>
      </c>
      <c r="E21" s="78"/>
      <c r="F21" s="78"/>
      <c r="G21" s="78"/>
      <c r="H21" s="78"/>
      <c r="I21" s="78">
        <f t="shared" si="2"/>
        <v>0</v>
      </c>
      <c r="J21" s="78"/>
      <c r="K21" s="78"/>
      <c r="L21" s="78"/>
      <c r="M21" s="78"/>
      <c r="N21" s="78">
        <v>1078</v>
      </c>
      <c r="O21" s="78"/>
      <c r="P21" s="78"/>
      <c r="Q21" s="78"/>
    </row>
    <row r="22" spans="1:17" ht="18" customHeight="1">
      <c r="A22" s="77">
        <v>10</v>
      </c>
      <c r="B22" s="79" t="s">
        <v>220</v>
      </c>
      <c r="C22" s="78">
        <f t="shared" si="1"/>
        <v>700</v>
      </c>
      <c r="D22" s="78"/>
      <c r="E22" s="78"/>
      <c r="F22" s="78"/>
      <c r="G22" s="78"/>
      <c r="H22" s="78"/>
      <c r="I22" s="78">
        <f t="shared" si="2"/>
        <v>0</v>
      </c>
      <c r="J22" s="78"/>
      <c r="K22" s="78"/>
      <c r="L22" s="78"/>
      <c r="M22" s="78"/>
      <c r="N22" s="78">
        <v>700</v>
      </c>
      <c r="O22" s="78"/>
      <c r="P22" s="78"/>
      <c r="Q22" s="78"/>
    </row>
    <row r="23" spans="1:17" ht="18" customHeight="1">
      <c r="A23" s="77">
        <v>11</v>
      </c>
      <c r="B23" s="79" t="s">
        <v>221</v>
      </c>
      <c r="C23" s="78">
        <f t="shared" si="1"/>
        <v>2106</v>
      </c>
      <c r="D23" s="78"/>
      <c r="E23" s="78"/>
      <c r="F23" s="78"/>
      <c r="G23" s="78"/>
      <c r="H23" s="78"/>
      <c r="I23" s="78">
        <f t="shared" si="2"/>
        <v>0</v>
      </c>
      <c r="J23" s="78"/>
      <c r="K23" s="78"/>
      <c r="L23" s="78"/>
      <c r="M23" s="78"/>
      <c r="N23" s="78">
        <v>2106</v>
      </c>
      <c r="O23" s="78"/>
      <c r="P23" s="78"/>
      <c r="Q23" s="78"/>
    </row>
    <row r="24" spans="1:17" ht="18" customHeight="1">
      <c r="A24" s="77">
        <v>12</v>
      </c>
      <c r="B24" s="79" t="s">
        <v>222</v>
      </c>
      <c r="C24" s="78">
        <f t="shared" si="1"/>
        <v>872</v>
      </c>
      <c r="D24" s="78"/>
      <c r="E24" s="78"/>
      <c r="F24" s="78"/>
      <c r="G24" s="78"/>
      <c r="H24" s="78"/>
      <c r="I24" s="78">
        <f t="shared" si="2"/>
        <v>0</v>
      </c>
      <c r="J24" s="78"/>
      <c r="K24" s="78"/>
      <c r="L24" s="78"/>
      <c r="M24" s="78"/>
      <c r="N24" s="78">
        <v>872</v>
      </c>
      <c r="O24" s="78"/>
      <c r="P24" s="78"/>
      <c r="Q24" s="78"/>
    </row>
    <row r="25" spans="1:17" ht="18" customHeight="1">
      <c r="A25" s="77">
        <v>13</v>
      </c>
      <c r="B25" s="79" t="s">
        <v>276</v>
      </c>
      <c r="C25" s="78">
        <f t="shared" si="1"/>
        <v>11012</v>
      </c>
      <c r="D25" s="78"/>
      <c r="E25" s="78"/>
      <c r="F25" s="78"/>
      <c r="G25" s="78"/>
      <c r="H25" s="78"/>
      <c r="I25" s="78">
        <f t="shared" si="2"/>
        <v>1600</v>
      </c>
      <c r="J25" s="78"/>
      <c r="K25" s="78"/>
      <c r="L25" s="78"/>
      <c r="M25" s="78">
        <v>1600</v>
      </c>
      <c r="N25" s="78">
        <v>9412</v>
      </c>
      <c r="O25" s="78"/>
      <c r="P25" s="78"/>
      <c r="Q25" s="78"/>
    </row>
    <row r="26" spans="1:17" ht="18" customHeight="1">
      <c r="A26" s="77">
        <v>14</v>
      </c>
      <c r="B26" s="79" t="s">
        <v>277</v>
      </c>
      <c r="C26" s="78">
        <f t="shared" si="1"/>
        <v>1503</v>
      </c>
      <c r="D26" s="78">
        <v>0</v>
      </c>
      <c r="E26" s="78"/>
      <c r="F26" s="78">
        <v>850</v>
      </c>
      <c r="G26" s="78"/>
      <c r="H26" s="78"/>
      <c r="I26" s="78">
        <f t="shared" si="2"/>
        <v>0</v>
      </c>
      <c r="J26" s="78"/>
      <c r="K26" s="78"/>
      <c r="L26" s="78"/>
      <c r="M26" s="78"/>
      <c r="N26" s="78">
        <v>653</v>
      </c>
      <c r="O26" s="78"/>
      <c r="P26" s="78"/>
      <c r="Q26" s="78"/>
    </row>
    <row r="27" spans="1:17" ht="18" customHeight="1">
      <c r="A27" s="77">
        <v>15</v>
      </c>
      <c r="B27" s="79" t="s">
        <v>278</v>
      </c>
      <c r="C27" s="78">
        <f t="shared" si="1"/>
        <v>1504</v>
      </c>
      <c r="D27" s="78"/>
      <c r="E27" s="78"/>
      <c r="F27" s="78"/>
      <c r="G27" s="78"/>
      <c r="H27" s="78"/>
      <c r="I27" s="78">
        <f t="shared" si="2"/>
        <v>0</v>
      </c>
      <c r="J27" s="78"/>
      <c r="K27" s="78"/>
      <c r="L27" s="78"/>
      <c r="M27" s="78"/>
      <c r="N27" s="78">
        <v>1504</v>
      </c>
      <c r="O27" s="78"/>
      <c r="P27" s="78"/>
      <c r="Q27" s="78"/>
    </row>
    <row r="28" spans="1:17" ht="18" customHeight="1">
      <c r="A28" s="77">
        <v>16</v>
      </c>
      <c r="B28" s="79" t="s">
        <v>279</v>
      </c>
      <c r="C28" s="78">
        <f t="shared" si="1"/>
        <v>1188</v>
      </c>
      <c r="D28" s="78"/>
      <c r="E28" s="78"/>
      <c r="F28" s="78"/>
      <c r="G28" s="78"/>
      <c r="H28" s="78"/>
      <c r="I28" s="78">
        <f t="shared" si="2"/>
        <v>0</v>
      </c>
      <c r="J28" s="78"/>
      <c r="K28" s="78"/>
      <c r="L28" s="78"/>
      <c r="M28" s="78"/>
      <c r="N28" s="78">
        <v>1188</v>
      </c>
      <c r="O28" s="78"/>
      <c r="P28" s="78"/>
      <c r="Q28" s="78"/>
    </row>
    <row r="29" spans="1:17" ht="18" customHeight="1">
      <c r="A29" s="77">
        <v>17</v>
      </c>
      <c r="B29" s="79" t="s">
        <v>223</v>
      </c>
      <c r="C29" s="78">
        <f t="shared" si="1"/>
        <v>1168</v>
      </c>
      <c r="D29" s="78"/>
      <c r="E29" s="78"/>
      <c r="F29" s="78"/>
      <c r="G29" s="78"/>
      <c r="H29" s="78"/>
      <c r="I29" s="78">
        <f t="shared" si="2"/>
        <v>200</v>
      </c>
      <c r="J29" s="78"/>
      <c r="K29" s="78"/>
      <c r="L29" s="78"/>
      <c r="M29" s="78">
        <v>200</v>
      </c>
      <c r="N29" s="78">
        <v>968</v>
      </c>
      <c r="O29" s="78"/>
      <c r="P29" s="78"/>
      <c r="Q29" s="78"/>
    </row>
    <row r="30" spans="1:17" ht="18" customHeight="1">
      <c r="A30" s="77">
        <v>18</v>
      </c>
      <c r="B30" s="79" t="s">
        <v>224</v>
      </c>
      <c r="C30" s="78">
        <f t="shared" si="1"/>
        <v>2423</v>
      </c>
      <c r="D30" s="78"/>
      <c r="E30" s="78"/>
      <c r="F30" s="78"/>
      <c r="G30" s="78"/>
      <c r="H30" s="78"/>
      <c r="I30" s="78">
        <f t="shared" si="2"/>
        <v>0</v>
      </c>
      <c r="J30" s="78"/>
      <c r="K30" s="78"/>
      <c r="L30" s="78"/>
      <c r="M30" s="78"/>
      <c r="N30" s="78">
        <v>2423</v>
      </c>
      <c r="O30" s="78"/>
      <c r="P30" s="78"/>
      <c r="Q30" s="78"/>
    </row>
    <row r="31" spans="1:17" ht="18" customHeight="1">
      <c r="A31" s="77">
        <v>19</v>
      </c>
      <c r="B31" s="79" t="s">
        <v>225</v>
      </c>
      <c r="C31" s="78">
        <f t="shared" si="1"/>
        <v>574</v>
      </c>
      <c r="D31" s="78"/>
      <c r="E31" s="78"/>
      <c r="F31" s="78"/>
      <c r="G31" s="78"/>
      <c r="H31" s="78"/>
      <c r="I31" s="78">
        <f t="shared" si="2"/>
        <v>0</v>
      </c>
      <c r="J31" s="78"/>
      <c r="K31" s="78"/>
      <c r="L31" s="78"/>
      <c r="M31" s="78"/>
      <c r="N31" s="78">
        <v>574</v>
      </c>
      <c r="O31" s="78"/>
      <c r="P31" s="78"/>
      <c r="Q31" s="78"/>
    </row>
    <row r="32" spans="1:17" ht="18" customHeight="1">
      <c r="A32" s="77">
        <v>20</v>
      </c>
      <c r="B32" s="79" t="s">
        <v>226</v>
      </c>
      <c r="C32" s="78">
        <f t="shared" si="1"/>
        <v>5585</v>
      </c>
      <c r="D32" s="78"/>
      <c r="E32" s="78"/>
      <c r="F32" s="78"/>
      <c r="G32" s="78"/>
      <c r="H32" s="78"/>
      <c r="I32" s="78">
        <f t="shared" si="2"/>
        <v>5585</v>
      </c>
      <c r="J32" s="78">
        <v>4333</v>
      </c>
      <c r="K32" s="78"/>
      <c r="L32" s="78"/>
      <c r="M32" s="78">
        <v>1252</v>
      </c>
      <c r="N32" s="78"/>
      <c r="O32" s="78"/>
      <c r="P32" s="78"/>
      <c r="Q32" s="78"/>
    </row>
    <row r="33" spans="1:17" ht="18" customHeight="1">
      <c r="A33" s="77">
        <v>21</v>
      </c>
      <c r="B33" s="79" t="s">
        <v>227</v>
      </c>
      <c r="C33" s="78">
        <f t="shared" si="1"/>
        <v>5296</v>
      </c>
      <c r="D33" s="78">
        <v>5296</v>
      </c>
      <c r="E33" s="78"/>
      <c r="F33" s="78"/>
      <c r="G33" s="78"/>
      <c r="H33" s="78"/>
      <c r="I33" s="78">
        <f t="shared" si="2"/>
        <v>0</v>
      </c>
      <c r="J33" s="78"/>
      <c r="K33" s="78"/>
      <c r="L33" s="78"/>
      <c r="M33" s="78"/>
      <c r="N33" s="78"/>
      <c r="O33" s="78"/>
      <c r="P33" s="78"/>
      <c r="Q33" s="78"/>
    </row>
    <row r="34" spans="1:17" ht="18" customHeight="1">
      <c r="A34" s="77">
        <v>22</v>
      </c>
      <c r="B34" s="79" t="s">
        <v>228</v>
      </c>
      <c r="C34" s="78">
        <f t="shared" si="1"/>
        <v>5342</v>
      </c>
      <c r="D34" s="78"/>
      <c r="E34" s="78"/>
      <c r="F34" s="78"/>
      <c r="G34" s="78">
        <v>4312</v>
      </c>
      <c r="H34" s="78"/>
      <c r="I34" s="78">
        <f t="shared" si="2"/>
        <v>1030</v>
      </c>
      <c r="J34" s="78"/>
      <c r="K34" s="78">
        <f>800+230</f>
        <v>1030</v>
      </c>
      <c r="L34" s="78"/>
      <c r="M34" s="78"/>
      <c r="N34" s="78"/>
      <c r="O34" s="78"/>
      <c r="P34" s="78"/>
      <c r="Q34" s="78"/>
    </row>
    <row r="35" spans="1:17" ht="18" customHeight="1">
      <c r="A35" s="77">
        <v>23</v>
      </c>
      <c r="B35" s="79" t="s">
        <v>229</v>
      </c>
      <c r="C35" s="78">
        <f t="shared" si="1"/>
        <v>1187</v>
      </c>
      <c r="D35" s="78"/>
      <c r="E35" s="78"/>
      <c r="F35" s="78"/>
      <c r="G35" s="78"/>
      <c r="H35" s="78"/>
      <c r="I35" s="78">
        <f t="shared" si="2"/>
        <v>1187</v>
      </c>
      <c r="J35" s="78"/>
      <c r="K35" s="78"/>
      <c r="L35" s="78">
        <v>1187</v>
      </c>
      <c r="M35" s="78"/>
      <c r="N35" s="78"/>
      <c r="O35" s="78"/>
      <c r="P35" s="78"/>
      <c r="Q35" s="78"/>
    </row>
    <row r="36" spans="1:17" ht="18" customHeight="1">
      <c r="A36" s="77">
        <v>24</v>
      </c>
      <c r="B36" s="79" t="s">
        <v>230</v>
      </c>
      <c r="C36" s="78">
        <f t="shared" si="1"/>
        <v>160</v>
      </c>
      <c r="D36" s="78"/>
      <c r="E36" s="78"/>
      <c r="F36" s="78"/>
      <c r="G36" s="78"/>
      <c r="H36" s="78"/>
      <c r="I36" s="78">
        <f t="shared" si="2"/>
        <v>160</v>
      </c>
      <c r="J36" s="78"/>
      <c r="K36" s="78"/>
      <c r="L36" s="78">
        <v>160</v>
      </c>
      <c r="M36" s="78"/>
      <c r="N36" s="78"/>
      <c r="O36" s="78"/>
      <c r="P36" s="78"/>
      <c r="Q36" s="78"/>
    </row>
    <row r="37" spans="1:17" ht="18" customHeight="1">
      <c r="A37" s="77">
        <v>25</v>
      </c>
      <c r="B37" s="79" t="s">
        <v>231</v>
      </c>
      <c r="C37" s="78">
        <f t="shared" si="1"/>
        <v>1997</v>
      </c>
      <c r="D37" s="78"/>
      <c r="E37" s="78"/>
      <c r="F37" s="78"/>
      <c r="G37" s="78"/>
      <c r="H37" s="78"/>
      <c r="I37" s="78">
        <f t="shared" si="2"/>
        <v>1997</v>
      </c>
      <c r="J37" s="78"/>
      <c r="K37" s="78">
        <v>1997</v>
      </c>
      <c r="L37" s="78"/>
      <c r="M37" s="78"/>
      <c r="N37" s="78"/>
      <c r="O37" s="78"/>
      <c r="P37" s="78"/>
      <c r="Q37" s="78"/>
    </row>
    <row r="38" spans="1:17" ht="18" customHeight="1">
      <c r="A38" s="77">
        <v>26</v>
      </c>
      <c r="B38" s="189" t="s">
        <v>232</v>
      </c>
      <c r="C38" s="78">
        <f t="shared" si="1"/>
        <v>401</v>
      </c>
      <c r="D38" s="78"/>
      <c r="E38" s="78"/>
      <c r="F38" s="78"/>
      <c r="G38" s="78"/>
      <c r="H38" s="78"/>
      <c r="I38" s="78">
        <f t="shared" si="2"/>
        <v>401</v>
      </c>
      <c r="J38" s="78"/>
      <c r="K38" s="78"/>
      <c r="L38" s="78"/>
      <c r="M38" s="78">
        <v>401</v>
      </c>
      <c r="N38" s="78"/>
      <c r="O38" s="78"/>
      <c r="P38" s="78"/>
      <c r="Q38" s="78"/>
    </row>
    <row r="39" spans="1:17" ht="18" customHeight="1">
      <c r="A39" s="77">
        <v>27</v>
      </c>
      <c r="B39" s="189" t="s">
        <v>233</v>
      </c>
      <c r="C39" s="78">
        <f t="shared" si="1"/>
        <v>558</v>
      </c>
      <c r="D39" s="78"/>
      <c r="E39" s="78"/>
      <c r="F39" s="78"/>
      <c r="G39" s="78"/>
      <c r="H39" s="78"/>
      <c r="I39" s="78">
        <f t="shared" si="2"/>
        <v>558</v>
      </c>
      <c r="J39" s="78"/>
      <c r="K39" s="78"/>
      <c r="L39" s="78"/>
      <c r="M39" s="78">
        <v>558</v>
      </c>
      <c r="N39" s="78"/>
      <c r="O39" s="78"/>
      <c r="P39" s="78"/>
      <c r="Q39" s="78"/>
    </row>
    <row r="40" spans="1:17" ht="18" customHeight="1">
      <c r="A40" s="77">
        <v>28</v>
      </c>
      <c r="B40" s="189" t="s">
        <v>234</v>
      </c>
      <c r="C40" s="78">
        <f t="shared" si="1"/>
        <v>242</v>
      </c>
      <c r="D40" s="78"/>
      <c r="E40" s="78"/>
      <c r="F40" s="78"/>
      <c r="G40" s="78"/>
      <c r="H40" s="78"/>
      <c r="I40" s="78">
        <f t="shared" si="2"/>
        <v>242</v>
      </c>
      <c r="J40" s="78"/>
      <c r="K40" s="78"/>
      <c r="L40" s="78"/>
      <c r="M40" s="78">
        <v>242</v>
      </c>
      <c r="N40" s="78"/>
      <c r="O40" s="78"/>
      <c r="P40" s="78"/>
      <c r="Q40" s="78"/>
    </row>
    <row r="41" spans="1:17" ht="18" customHeight="1">
      <c r="A41" s="77">
        <v>29</v>
      </c>
      <c r="B41" s="189" t="s">
        <v>235</v>
      </c>
      <c r="C41" s="78">
        <f t="shared" si="1"/>
        <v>469</v>
      </c>
      <c r="D41" s="78"/>
      <c r="E41" s="78"/>
      <c r="F41" s="78"/>
      <c r="G41" s="78"/>
      <c r="H41" s="78"/>
      <c r="I41" s="78">
        <f t="shared" si="2"/>
        <v>469</v>
      </c>
      <c r="J41" s="78"/>
      <c r="K41" s="78"/>
      <c r="L41" s="78"/>
      <c r="M41" s="78">
        <v>469</v>
      </c>
      <c r="N41" s="78"/>
      <c r="O41" s="78"/>
      <c r="P41" s="78"/>
      <c r="Q41" s="78"/>
    </row>
    <row r="42" spans="1:17" ht="18" customHeight="1">
      <c r="A42" s="77">
        <v>30</v>
      </c>
      <c r="B42" s="189" t="s">
        <v>236</v>
      </c>
      <c r="C42" s="78">
        <f t="shared" si="1"/>
        <v>707</v>
      </c>
      <c r="D42" s="78"/>
      <c r="E42" s="78"/>
      <c r="F42" s="78"/>
      <c r="G42" s="78"/>
      <c r="H42" s="78"/>
      <c r="I42" s="78">
        <f t="shared" si="2"/>
        <v>707</v>
      </c>
      <c r="J42" s="78"/>
      <c r="K42" s="78"/>
      <c r="L42" s="78"/>
      <c r="M42" s="78">
        <v>707</v>
      </c>
      <c r="N42" s="78"/>
      <c r="O42" s="78"/>
      <c r="P42" s="78"/>
      <c r="Q42" s="78"/>
    </row>
    <row r="43" spans="1:17" ht="18" customHeight="1">
      <c r="A43" s="77">
        <v>31</v>
      </c>
      <c r="B43" s="189" t="s">
        <v>237</v>
      </c>
      <c r="C43" s="78">
        <f t="shared" si="1"/>
        <v>155</v>
      </c>
      <c r="D43" s="78"/>
      <c r="E43" s="78"/>
      <c r="F43" s="78"/>
      <c r="G43" s="78"/>
      <c r="H43" s="78"/>
      <c r="I43" s="78">
        <f t="shared" si="2"/>
        <v>155</v>
      </c>
      <c r="J43" s="78"/>
      <c r="K43" s="78"/>
      <c r="L43" s="78"/>
      <c r="M43" s="78">
        <v>155</v>
      </c>
      <c r="N43" s="78"/>
      <c r="O43" s="78"/>
      <c r="P43" s="78"/>
      <c r="Q43" s="78"/>
    </row>
    <row r="44" spans="1:17" ht="18" customHeight="1">
      <c r="A44" s="77">
        <v>32</v>
      </c>
      <c r="B44" s="189" t="s">
        <v>238</v>
      </c>
      <c r="C44" s="78">
        <f t="shared" si="1"/>
        <v>1890</v>
      </c>
      <c r="D44" s="78"/>
      <c r="E44" s="78"/>
      <c r="F44" s="78"/>
      <c r="G44" s="78"/>
      <c r="H44" s="78"/>
      <c r="I44" s="78">
        <f t="shared" si="2"/>
        <v>1890</v>
      </c>
      <c r="J44" s="78"/>
      <c r="K44" s="78"/>
      <c r="L44" s="78"/>
      <c r="M44" s="78">
        <v>1890</v>
      </c>
      <c r="N44" s="78"/>
      <c r="O44" s="78"/>
      <c r="P44" s="78"/>
      <c r="Q44" s="78"/>
    </row>
    <row r="45" spans="1:17" ht="18" customHeight="1">
      <c r="A45" s="77">
        <v>33</v>
      </c>
      <c r="B45" s="189" t="s">
        <v>239</v>
      </c>
      <c r="C45" s="78">
        <f t="shared" si="1"/>
        <v>1276</v>
      </c>
      <c r="D45" s="78"/>
      <c r="E45" s="78"/>
      <c r="F45" s="78"/>
      <c r="G45" s="78"/>
      <c r="H45" s="78"/>
      <c r="I45" s="78">
        <f t="shared" si="2"/>
        <v>1276</v>
      </c>
      <c r="J45" s="78"/>
      <c r="K45" s="78"/>
      <c r="L45" s="78"/>
      <c r="M45" s="78">
        <v>1276</v>
      </c>
      <c r="N45" s="78"/>
      <c r="O45" s="78"/>
      <c r="P45" s="78"/>
      <c r="Q45" s="78"/>
    </row>
    <row r="46" spans="1:17" ht="18" customHeight="1">
      <c r="A46" s="77">
        <v>34</v>
      </c>
      <c r="B46" s="189" t="s">
        <v>240</v>
      </c>
      <c r="C46" s="78">
        <f t="shared" si="1"/>
        <v>202</v>
      </c>
      <c r="D46" s="78"/>
      <c r="E46" s="78"/>
      <c r="F46" s="78"/>
      <c r="G46" s="78"/>
      <c r="H46" s="78"/>
      <c r="I46" s="78">
        <f t="shared" si="2"/>
        <v>202</v>
      </c>
      <c r="J46" s="78"/>
      <c r="K46" s="78"/>
      <c r="L46" s="78"/>
      <c r="M46" s="78">
        <v>202</v>
      </c>
      <c r="N46" s="78"/>
      <c r="O46" s="78"/>
      <c r="P46" s="78"/>
      <c r="Q46" s="78"/>
    </row>
    <row r="47" spans="1:17" ht="18" customHeight="1">
      <c r="A47" s="77">
        <v>35</v>
      </c>
      <c r="B47" s="189" t="s">
        <v>241</v>
      </c>
      <c r="C47" s="78">
        <f t="shared" si="1"/>
        <v>216</v>
      </c>
      <c r="D47" s="78"/>
      <c r="E47" s="78"/>
      <c r="F47" s="78"/>
      <c r="G47" s="78"/>
      <c r="H47" s="78"/>
      <c r="I47" s="78">
        <f t="shared" si="2"/>
        <v>216</v>
      </c>
      <c r="J47" s="78"/>
      <c r="K47" s="78"/>
      <c r="L47" s="78"/>
      <c r="M47" s="78">
        <v>216</v>
      </c>
      <c r="N47" s="78"/>
      <c r="O47" s="78"/>
      <c r="P47" s="78"/>
      <c r="Q47" s="78"/>
    </row>
    <row r="48" spans="1:17" ht="18" customHeight="1">
      <c r="A48" s="77">
        <v>36</v>
      </c>
      <c r="B48" s="189" t="s">
        <v>242</v>
      </c>
      <c r="C48" s="78">
        <f t="shared" si="1"/>
        <v>421</v>
      </c>
      <c r="D48" s="78"/>
      <c r="E48" s="78"/>
      <c r="F48" s="78"/>
      <c r="G48" s="78"/>
      <c r="H48" s="78"/>
      <c r="I48" s="78">
        <f t="shared" si="2"/>
        <v>421</v>
      </c>
      <c r="J48" s="78"/>
      <c r="K48" s="78"/>
      <c r="L48" s="78"/>
      <c r="M48" s="78">
        <v>421</v>
      </c>
      <c r="N48" s="78"/>
      <c r="O48" s="78"/>
      <c r="P48" s="78"/>
      <c r="Q48" s="78"/>
    </row>
    <row r="49" spans="1:17" ht="18" customHeight="1">
      <c r="A49" s="77">
        <v>37</v>
      </c>
      <c r="B49" s="189" t="s">
        <v>243</v>
      </c>
      <c r="C49" s="78">
        <f t="shared" si="1"/>
        <v>180</v>
      </c>
      <c r="D49" s="78"/>
      <c r="E49" s="78"/>
      <c r="F49" s="78"/>
      <c r="G49" s="78"/>
      <c r="H49" s="78"/>
      <c r="I49" s="78">
        <f t="shared" si="2"/>
        <v>180</v>
      </c>
      <c r="J49" s="78"/>
      <c r="K49" s="78"/>
      <c r="L49" s="78"/>
      <c r="M49" s="78">
        <v>180</v>
      </c>
      <c r="N49" s="78"/>
      <c r="O49" s="78"/>
      <c r="P49" s="78"/>
      <c r="Q49" s="78"/>
    </row>
    <row r="50" spans="1:17" ht="18" customHeight="1">
      <c r="A50" s="77">
        <v>38</v>
      </c>
      <c r="B50" s="189" t="s">
        <v>244</v>
      </c>
      <c r="C50" s="78">
        <f t="shared" si="1"/>
        <v>319</v>
      </c>
      <c r="D50" s="78"/>
      <c r="E50" s="78"/>
      <c r="F50" s="78"/>
      <c r="G50" s="78"/>
      <c r="H50" s="78"/>
      <c r="I50" s="78">
        <f t="shared" si="2"/>
        <v>319</v>
      </c>
      <c r="J50" s="78"/>
      <c r="K50" s="78"/>
      <c r="L50" s="78"/>
      <c r="M50" s="78">
        <v>319</v>
      </c>
      <c r="N50" s="78"/>
      <c r="O50" s="78"/>
      <c r="P50" s="78"/>
      <c r="Q50" s="78"/>
    </row>
    <row r="51" spans="1:17" ht="18" customHeight="1">
      <c r="A51" s="77">
        <v>39</v>
      </c>
      <c r="B51" s="189" t="s">
        <v>245</v>
      </c>
      <c r="C51" s="78">
        <f t="shared" si="1"/>
        <v>128</v>
      </c>
      <c r="D51" s="78"/>
      <c r="E51" s="78"/>
      <c r="F51" s="78"/>
      <c r="G51" s="78"/>
      <c r="H51" s="78"/>
      <c r="I51" s="78">
        <f t="shared" si="2"/>
        <v>128</v>
      </c>
      <c r="J51" s="78"/>
      <c r="K51" s="78"/>
      <c r="L51" s="78"/>
      <c r="M51" s="78">
        <v>128</v>
      </c>
      <c r="N51" s="78"/>
      <c r="O51" s="78"/>
      <c r="P51" s="78"/>
      <c r="Q51" s="78"/>
    </row>
    <row r="52" spans="1:17" ht="18" customHeight="1">
      <c r="A52" s="77">
        <v>40</v>
      </c>
      <c r="B52" s="189" t="s">
        <v>246</v>
      </c>
      <c r="C52" s="78">
        <f t="shared" si="1"/>
        <v>125</v>
      </c>
      <c r="D52" s="78"/>
      <c r="E52" s="78"/>
      <c r="F52" s="78"/>
      <c r="G52" s="78"/>
      <c r="H52" s="78"/>
      <c r="I52" s="78">
        <f t="shared" si="2"/>
        <v>125</v>
      </c>
      <c r="J52" s="78"/>
      <c r="K52" s="78"/>
      <c r="L52" s="78"/>
      <c r="M52" s="78">
        <v>125</v>
      </c>
      <c r="N52" s="78"/>
      <c r="O52" s="78"/>
      <c r="P52" s="78"/>
      <c r="Q52" s="78"/>
    </row>
    <row r="53" spans="1:17" ht="18" customHeight="1">
      <c r="A53" s="77">
        <v>41</v>
      </c>
      <c r="B53" s="189" t="s">
        <v>247</v>
      </c>
      <c r="C53" s="78">
        <f t="shared" si="1"/>
        <v>108</v>
      </c>
      <c r="D53" s="78"/>
      <c r="E53" s="78"/>
      <c r="F53" s="78"/>
      <c r="G53" s="78"/>
      <c r="H53" s="78"/>
      <c r="I53" s="78">
        <f t="shared" si="2"/>
        <v>108</v>
      </c>
      <c r="J53" s="78"/>
      <c r="K53" s="78"/>
      <c r="L53" s="78"/>
      <c r="M53" s="78">
        <v>108</v>
      </c>
      <c r="N53" s="78"/>
      <c r="O53" s="78"/>
      <c r="P53" s="78"/>
      <c r="Q53" s="78"/>
    </row>
    <row r="54" spans="1:17" ht="18" customHeight="1">
      <c r="A54" s="77">
        <v>42</v>
      </c>
      <c r="B54" s="79" t="s">
        <v>249</v>
      </c>
      <c r="C54" s="78">
        <f t="shared" si="1"/>
        <v>5284</v>
      </c>
      <c r="D54" s="78">
        <v>0</v>
      </c>
      <c r="E54" s="78">
        <v>280</v>
      </c>
      <c r="F54" s="78">
        <v>157</v>
      </c>
      <c r="G54" s="78"/>
      <c r="H54" s="78">
        <v>300</v>
      </c>
      <c r="I54" s="78">
        <f t="shared" si="2"/>
        <v>0</v>
      </c>
      <c r="J54" s="78"/>
      <c r="K54" s="78"/>
      <c r="L54" s="78"/>
      <c r="M54" s="78"/>
      <c r="N54" s="78">
        <v>1800</v>
      </c>
      <c r="O54" s="78">
        <v>83</v>
      </c>
      <c r="P54" s="78">
        <v>2314</v>
      </c>
      <c r="Q54" s="78">
        <v>350</v>
      </c>
    </row>
    <row r="55" spans="1:17" ht="18" customHeight="1">
      <c r="A55" s="181">
        <v>43</v>
      </c>
      <c r="B55" s="182" t="s">
        <v>308</v>
      </c>
      <c r="C55" s="183">
        <f t="shared" si="1"/>
        <v>6606</v>
      </c>
      <c r="D55" s="183"/>
      <c r="E55" s="183"/>
      <c r="F55" s="183"/>
      <c r="G55" s="183"/>
      <c r="H55" s="183"/>
      <c r="I55" s="183">
        <f t="shared" si="2"/>
        <v>0</v>
      </c>
      <c r="J55" s="183"/>
      <c r="K55" s="183"/>
      <c r="L55" s="183"/>
      <c r="M55" s="183"/>
      <c r="N55" s="183"/>
      <c r="O55" s="183"/>
      <c r="P55" s="183"/>
      <c r="Q55" s="183">
        <v>6606</v>
      </c>
    </row>
  </sheetData>
  <sheetProtection/>
  <mergeCells count="20">
    <mergeCell ref="A1:C1"/>
    <mergeCell ref="K1:Q1"/>
    <mergeCell ref="A3:Q3"/>
    <mergeCell ref="A4:Q4"/>
    <mergeCell ref="A7:A9"/>
    <mergeCell ref="B7:B9"/>
    <mergeCell ref="C7:C9"/>
    <mergeCell ref="D7:Q7"/>
    <mergeCell ref="D8:D9"/>
    <mergeCell ref="E8:E9"/>
    <mergeCell ref="F8:F9"/>
    <mergeCell ref="G8:G9"/>
    <mergeCell ref="H8:H9"/>
    <mergeCell ref="I8:I9"/>
    <mergeCell ref="O6:Q6"/>
    <mergeCell ref="N8:N9"/>
    <mergeCell ref="Q8:Q9"/>
    <mergeCell ref="P8:P9"/>
    <mergeCell ref="J8:M8"/>
    <mergeCell ref="O8:O9"/>
  </mergeCells>
  <printOptions/>
  <pageMargins left="0.2362204724409449" right="0.1968503937007874" top="0.4330708661417323" bottom="0.3937007874015748"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M28"/>
  <sheetViews>
    <sheetView zoomScalePageLayoutView="0" workbookViewId="0" topLeftCell="A4">
      <selection activeCell="J12" sqref="J12"/>
    </sheetView>
  </sheetViews>
  <sheetFormatPr defaultColWidth="9.00390625" defaultRowHeight="15"/>
  <cols>
    <col min="1" max="1" width="5.140625" style="62" customWidth="1"/>
    <col min="2" max="2" width="17.8515625" style="62" customWidth="1"/>
    <col min="3" max="3" width="9.8515625" style="62" customWidth="1"/>
    <col min="4" max="5" width="9.57421875" style="62" bestFit="1" customWidth="1"/>
    <col min="6" max="6" width="10.57421875" style="62" customWidth="1"/>
    <col min="7" max="7" width="9.57421875" style="62" bestFit="1" customWidth="1"/>
    <col min="8" max="9" width="9.28125" style="62" bestFit="1" customWidth="1"/>
    <col min="10" max="10" width="10.7109375" style="62" customWidth="1"/>
    <col min="11" max="12" width="9.00390625" style="62" customWidth="1"/>
    <col min="13" max="13" width="9.7109375" style="62" hidden="1" customWidth="1"/>
    <col min="14" max="16384" width="9.00390625" style="62" customWidth="1"/>
  </cols>
  <sheetData>
    <row r="1" spans="1:10" ht="30" customHeight="1">
      <c r="A1" s="250" t="s">
        <v>273</v>
      </c>
      <c r="B1" s="250"/>
      <c r="C1" s="250"/>
      <c r="H1" s="230" t="s">
        <v>146</v>
      </c>
      <c r="I1" s="230"/>
      <c r="J1" s="230"/>
    </row>
    <row r="2" ht="15">
      <c r="A2" s="64"/>
    </row>
    <row r="3" spans="1:10" ht="21" customHeight="1">
      <c r="A3" s="231" t="s">
        <v>331</v>
      </c>
      <c r="B3" s="231"/>
      <c r="C3" s="231"/>
      <c r="D3" s="231"/>
      <c r="E3" s="231"/>
      <c r="F3" s="231"/>
      <c r="G3" s="231"/>
      <c r="H3" s="231"/>
      <c r="I3" s="231"/>
      <c r="J3" s="231"/>
    </row>
    <row r="4" spans="1:10" ht="15">
      <c r="A4" s="232" t="s">
        <v>1</v>
      </c>
      <c r="B4" s="232"/>
      <c r="C4" s="232"/>
      <c r="D4" s="232"/>
      <c r="E4" s="232"/>
      <c r="F4" s="232"/>
      <c r="G4" s="232"/>
      <c r="H4" s="232"/>
      <c r="I4" s="232"/>
      <c r="J4" s="232"/>
    </row>
    <row r="5" spans="1:10" ht="15">
      <c r="A5" s="112"/>
      <c r="B5" s="112"/>
      <c r="C5" s="112"/>
      <c r="D5" s="112"/>
      <c r="E5" s="112"/>
      <c r="F5" s="112"/>
      <c r="G5" s="112"/>
      <c r="H5" s="112"/>
      <c r="I5" s="112"/>
      <c r="J5" s="112"/>
    </row>
    <row r="6" spans="8:10" ht="15">
      <c r="H6" s="233" t="s">
        <v>31</v>
      </c>
      <c r="I6" s="233"/>
      <c r="J6" s="233"/>
    </row>
    <row r="7" spans="1:10" ht="33" customHeight="1">
      <c r="A7" s="251" t="s">
        <v>147</v>
      </c>
      <c r="B7" s="251" t="s">
        <v>148</v>
      </c>
      <c r="C7" s="251" t="s">
        <v>149</v>
      </c>
      <c r="D7" s="254" t="s">
        <v>305</v>
      </c>
      <c r="E7" s="256"/>
      <c r="F7" s="255"/>
      <c r="G7" s="251" t="s">
        <v>304</v>
      </c>
      <c r="H7" s="251" t="s">
        <v>151</v>
      </c>
      <c r="I7" s="251" t="s">
        <v>18</v>
      </c>
      <c r="J7" s="251" t="s">
        <v>306</v>
      </c>
    </row>
    <row r="8" spans="1:10" ht="15">
      <c r="A8" s="251"/>
      <c r="B8" s="251"/>
      <c r="C8" s="251"/>
      <c r="D8" s="252" t="s">
        <v>152</v>
      </c>
      <c r="E8" s="254" t="s">
        <v>75</v>
      </c>
      <c r="F8" s="255"/>
      <c r="G8" s="251"/>
      <c r="H8" s="251"/>
      <c r="I8" s="251"/>
      <c r="J8" s="251"/>
    </row>
    <row r="9" spans="1:10" ht="86.25" customHeight="1">
      <c r="A9" s="251"/>
      <c r="B9" s="251"/>
      <c r="C9" s="251"/>
      <c r="D9" s="253"/>
      <c r="E9" s="117" t="s">
        <v>303</v>
      </c>
      <c r="F9" s="117" t="s">
        <v>153</v>
      </c>
      <c r="G9" s="251"/>
      <c r="H9" s="251"/>
      <c r="I9" s="251"/>
      <c r="J9" s="251"/>
    </row>
    <row r="10" spans="1:10" ht="15">
      <c r="A10" s="93" t="s">
        <v>6</v>
      </c>
      <c r="B10" s="93" t="s">
        <v>7</v>
      </c>
      <c r="C10" s="93">
        <v>1</v>
      </c>
      <c r="D10" s="93">
        <v>2</v>
      </c>
      <c r="E10" s="93">
        <v>3</v>
      </c>
      <c r="F10" s="93">
        <v>4</v>
      </c>
      <c r="G10" s="93">
        <v>5</v>
      </c>
      <c r="H10" s="93">
        <v>6</v>
      </c>
      <c r="I10" s="93">
        <v>7</v>
      </c>
      <c r="J10" s="93">
        <v>8</v>
      </c>
    </row>
    <row r="11" spans="1:13" ht="17.25" customHeight="1">
      <c r="A11" s="114"/>
      <c r="B11" s="117" t="s">
        <v>124</v>
      </c>
      <c r="C11" s="115">
        <f>SUM(C12:C28)</f>
        <v>211748</v>
      </c>
      <c r="D11" s="115">
        <f aca="true" t="shared" si="0" ref="D11:J11">SUM(D12:D28)</f>
        <v>74043</v>
      </c>
      <c r="E11" s="115">
        <f t="shared" si="0"/>
        <v>62303</v>
      </c>
      <c r="F11" s="115">
        <f t="shared" si="0"/>
        <v>11740</v>
      </c>
      <c r="G11" s="115">
        <f t="shared" si="0"/>
        <v>75054</v>
      </c>
      <c r="H11" s="115">
        <f t="shared" si="0"/>
        <v>0</v>
      </c>
      <c r="I11" s="115">
        <f t="shared" si="0"/>
        <v>0</v>
      </c>
      <c r="J11" s="115">
        <f t="shared" si="0"/>
        <v>149097</v>
      </c>
      <c r="M11" s="108">
        <f>D11+G11</f>
        <v>149097</v>
      </c>
    </row>
    <row r="12" spans="1:10" ht="21" customHeight="1">
      <c r="A12" s="126">
        <v>1</v>
      </c>
      <c r="B12" s="127" t="s">
        <v>283</v>
      </c>
      <c r="C12" s="95">
        <v>3101</v>
      </c>
      <c r="D12" s="95">
        <f>SUM(E12:F12)</f>
        <v>2250</v>
      </c>
      <c r="E12" s="95">
        <v>2174</v>
      </c>
      <c r="F12" s="95">
        <v>76</v>
      </c>
      <c r="G12" s="95">
        <v>4836</v>
      </c>
      <c r="H12" s="95"/>
      <c r="I12" s="95"/>
      <c r="J12" s="95">
        <f>D12+G12+H12+I12</f>
        <v>7086</v>
      </c>
    </row>
    <row r="13" spans="1:10" ht="21" customHeight="1">
      <c r="A13" s="128">
        <v>2</v>
      </c>
      <c r="B13" s="129" t="s">
        <v>284</v>
      </c>
      <c r="C13" s="116">
        <v>13128</v>
      </c>
      <c r="D13" s="116">
        <f aca="true" t="shared" si="1" ref="D13:D28">SUM(E13:F13)</f>
        <v>4225</v>
      </c>
      <c r="E13" s="116">
        <v>3595</v>
      </c>
      <c r="F13" s="116">
        <v>630</v>
      </c>
      <c r="G13" s="116">
        <v>4462</v>
      </c>
      <c r="H13" s="116"/>
      <c r="I13" s="116"/>
      <c r="J13" s="95">
        <f>D13+G13+H13+I13</f>
        <v>8687</v>
      </c>
    </row>
    <row r="14" spans="1:10" ht="21" customHeight="1">
      <c r="A14" s="128">
        <v>3</v>
      </c>
      <c r="B14" s="129" t="s">
        <v>285</v>
      </c>
      <c r="C14" s="116">
        <v>12499</v>
      </c>
      <c r="D14" s="116">
        <f t="shared" si="1"/>
        <v>4862</v>
      </c>
      <c r="E14" s="116">
        <v>4028</v>
      </c>
      <c r="F14" s="116">
        <v>834</v>
      </c>
      <c r="G14" s="116">
        <v>4532</v>
      </c>
      <c r="H14" s="116"/>
      <c r="I14" s="116"/>
      <c r="J14" s="95">
        <f aca="true" t="shared" si="2" ref="J14:J28">D14+G14+H14+I14</f>
        <v>9394</v>
      </c>
    </row>
    <row r="15" spans="1:10" ht="21" customHeight="1">
      <c r="A15" s="128">
        <v>4</v>
      </c>
      <c r="B15" s="129" t="s">
        <v>286</v>
      </c>
      <c r="C15" s="116">
        <v>25126</v>
      </c>
      <c r="D15" s="116">
        <f t="shared" si="1"/>
        <v>6141</v>
      </c>
      <c r="E15" s="116">
        <v>4925</v>
      </c>
      <c r="F15" s="116">
        <v>1216</v>
      </c>
      <c r="G15" s="116">
        <v>3075</v>
      </c>
      <c r="H15" s="116"/>
      <c r="I15" s="116"/>
      <c r="J15" s="95">
        <f t="shared" si="2"/>
        <v>9216</v>
      </c>
    </row>
    <row r="16" spans="1:10" ht="21" customHeight="1">
      <c r="A16" s="128">
        <v>5</v>
      </c>
      <c r="B16" s="129" t="s">
        <v>287</v>
      </c>
      <c r="C16" s="116">
        <v>18436</v>
      </c>
      <c r="D16" s="116">
        <f t="shared" si="1"/>
        <v>6106</v>
      </c>
      <c r="E16" s="116">
        <v>4800</v>
      </c>
      <c r="F16" s="116">
        <v>1306</v>
      </c>
      <c r="G16" s="116">
        <v>4910</v>
      </c>
      <c r="H16" s="116"/>
      <c r="I16" s="116"/>
      <c r="J16" s="95">
        <f t="shared" si="2"/>
        <v>11016</v>
      </c>
    </row>
    <row r="17" spans="1:10" ht="21" customHeight="1">
      <c r="A17" s="128">
        <v>6</v>
      </c>
      <c r="B17" s="129" t="s">
        <v>288</v>
      </c>
      <c r="C17" s="116">
        <v>6281</v>
      </c>
      <c r="D17" s="116">
        <f t="shared" si="1"/>
        <v>4030</v>
      </c>
      <c r="E17" s="116">
        <v>3704</v>
      </c>
      <c r="F17" s="116">
        <v>326</v>
      </c>
      <c r="G17" s="116">
        <v>5032</v>
      </c>
      <c r="H17" s="116"/>
      <c r="I17" s="116"/>
      <c r="J17" s="95">
        <f t="shared" si="2"/>
        <v>9062</v>
      </c>
    </row>
    <row r="18" spans="1:10" ht="21" customHeight="1">
      <c r="A18" s="128">
        <v>7</v>
      </c>
      <c r="B18" s="129" t="s">
        <v>289</v>
      </c>
      <c r="C18" s="116">
        <v>5617</v>
      </c>
      <c r="D18" s="116">
        <f t="shared" si="1"/>
        <v>3283</v>
      </c>
      <c r="E18" s="116">
        <v>3030</v>
      </c>
      <c r="F18" s="116">
        <v>253</v>
      </c>
      <c r="G18" s="116">
        <v>4605</v>
      </c>
      <c r="H18" s="116"/>
      <c r="I18" s="116"/>
      <c r="J18" s="95">
        <f t="shared" si="2"/>
        <v>7888</v>
      </c>
    </row>
    <row r="19" spans="1:10" ht="21" customHeight="1">
      <c r="A19" s="128">
        <v>8</v>
      </c>
      <c r="B19" s="129" t="s">
        <v>290</v>
      </c>
      <c r="C19" s="116">
        <v>12162</v>
      </c>
      <c r="D19" s="116">
        <f t="shared" si="1"/>
        <v>4451</v>
      </c>
      <c r="E19" s="116">
        <v>3648</v>
      </c>
      <c r="F19" s="116">
        <v>803</v>
      </c>
      <c r="G19" s="116">
        <v>3525</v>
      </c>
      <c r="H19" s="116"/>
      <c r="I19" s="116"/>
      <c r="J19" s="95">
        <f t="shared" si="2"/>
        <v>7976</v>
      </c>
    </row>
    <row r="20" spans="1:10" ht="21" customHeight="1">
      <c r="A20" s="128">
        <v>9</v>
      </c>
      <c r="B20" s="129" t="s">
        <v>291</v>
      </c>
      <c r="C20" s="116">
        <v>9339</v>
      </c>
      <c r="D20" s="116">
        <f t="shared" si="1"/>
        <v>4275</v>
      </c>
      <c r="E20" s="116">
        <v>3786</v>
      </c>
      <c r="F20" s="116">
        <v>489</v>
      </c>
      <c r="G20" s="116">
        <v>4106</v>
      </c>
      <c r="H20" s="116"/>
      <c r="I20" s="116"/>
      <c r="J20" s="95">
        <f t="shared" si="2"/>
        <v>8381</v>
      </c>
    </row>
    <row r="21" spans="1:10" ht="21" customHeight="1">
      <c r="A21" s="128">
        <v>10</v>
      </c>
      <c r="B21" s="129" t="s">
        <v>292</v>
      </c>
      <c r="C21" s="116">
        <v>13675</v>
      </c>
      <c r="D21" s="116">
        <f t="shared" si="1"/>
        <v>4456</v>
      </c>
      <c r="E21" s="116">
        <v>3550</v>
      </c>
      <c r="F21" s="116">
        <v>906</v>
      </c>
      <c r="G21" s="116">
        <v>4814</v>
      </c>
      <c r="H21" s="116"/>
      <c r="I21" s="116"/>
      <c r="J21" s="95">
        <f t="shared" si="2"/>
        <v>9270</v>
      </c>
    </row>
    <row r="22" spans="1:10" ht="21" customHeight="1">
      <c r="A22" s="128">
        <v>11</v>
      </c>
      <c r="B22" s="129" t="s">
        <v>293</v>
      </c>
      <c r="C22" s="116">
        <v>16124</v>
      </c>
      <c r="D22" s="116">
        <f t="shared" si="1"/>
        <v>4992</v>
      </c>
      <c r="E22" s="116">
        <v>3758</v>
      </c>
      <c r="F22" s="116">
        <v>1234</v>
      </c>
      <c r="G22" s="116">
        <v>5275</v>
      </c>
      <c r="H22" s="116"/>
      <c r="I22" s="116"/>
      <c r="J22" s="95">
        <f t="shared" si="2"/>
        <v>10267</v>
      </c>
    </row>
    <row r="23" spans="1:10" ht="21" customHeight="1">
      <c r="A23" s="128">
        <v>12</v>
      </c>
      <c r="B23" s="129" t="s">
        <v>294</v>
      </c>
      <c r="C23" s="116">
        <v>3138</v>
      </c>
      <c r="D23" s="116">
        <f t="shared" si="1"/>
        <v>2880</v>
      </c>
      <c r="E23" s="116">
        <v>2848</v>
      </c>
      <c r="F23" s="116">
        <v>32</v>
      </c>
      <c r="G23" s="116">
        <v>4734</v>
      </c>
      <c r="H23" s="116"/>
      <c r="I23" s="116"/>
      <c r="J23" s="95">
        <f t="shared" si="2"/>
        <v>7614</v>
      </c>
    </row>
    <row r="24" spans="1:10" ht="21" customHeight="1">
      <c r="A24" s="128">
        <v>13</v>
      </c>
      <c r="B24" s="129" t="s">
        <v>295</v>
      </c>
      <c r="C24" s="116">
        <v>5297</v>
      </c>
      <c r="D24" s="116">
        <f t="shared" si="1"/>
        <v>3848</v>
      </c>
      <c r="E24" s="116">
        <v>3673</v>
      </c>
      <c r="F24" s="116">
        <v>175</v>
      </c>
      <c r="G24" s="116">
        <v>4178</v>
      </c>
      <c r="H24" s="116"/>
      <c r="I24" s="116"/>
      <c r="J24" s="95">
        <f t="shared" si="2"/>
        <v>8026</v>
      </c>
    </row>
    <row r="25" spans="1:10" ht="21" customHeight="1">
      <c r="A25" s="128">
        <v>14</v>
      </c>
      <c r="B25" s="129" t="s">
        <v>296</v>
      </c>
      <c r="C25" s="116">
        <v>9128</v>
      </c>
      <c r="D25" s="116">
        <f t="shared" si="1"/>
        <v>2985</v>
      </c>
      <c r="E25" s="116">
        <v>2320</v>
      </c>
      <c r="F25" s="116">
        <v>665</v>
      </c>
      <c r="G25" s="116">
        <v>3711</v>
      </c>
      <c r="H25" s="116"/>
      <c r="I25" s="116"/>
      <c r="J25" s="95">
        <f t="shared" si="2"/>
        <v>6696</v>
      </c>
    </row>
    <row r="26" spans="1:10" ht="21" customHeight="1">
      <c r="A26" s="128">
        <v>15</v>
      </c>
      <c r="B26" s="129" t="s">
        <v>297</v>
      </c>
      <c r="C26" s="116">
        <v>47566</v>
      </c>
      <c r="D26" s="116">
        <f t="shared" si="1"/>
        <v>8174</v>
      </c>
      <c r="E26" s="116">
        <v>5770</v>
      </c>
      <c r="F26" s="116">
        <v>2404</v>
      </c>
      <c r="G26" s="116">
        <v>2705</v>
      </c>
      <c r="H26" s="116"/>
      <c r="I26" s="116"/>
      <c r="J26" s="95">
        <f t="shared" si="2"/>
        <v>10879</v>
      </c>
    </row>
    <row r="27" spans="1:10" ht="21" customHeight="1">
      <c r="A27" s="128">
        <v>16</v>
      </c>
      <c r="B27" s="129" t="s">
        <v>298</v>
      </c>
      <c r="C27" s="116">
        <v>6971</v>
      </c>
      <c r="D27" s="116">
        <f t="shared" si="1"/>
        <v>4085</v>
      </c>
      <c r="E27" s="116">
        <v>3740</v>
      </c>
      <c r="F27" s="116">
        <v>345</v>
      </c>
      <c r="G27" s="116">
        <v>4721</v>
      </c>
      <c r="H27" s="116"/>
      <c r="I27" s="116"/>
      <c r="J27" s="95">
        <f t="shared" si="2"/>
        <v>8806</v>
      </c>
    </row>
    <row r="28" spans="1:10" ht="21" customHeight="1">
      <c r="A28" s="130">
        <v>17</v>
      </c>
      <c r="B28" s="131" t="s">
        <v>299</v>
      </c>
      <c r="C28" s="132">
        <v>4160</v>
      </c>
      <c r="D28" s="132">
        <f t="shared" si="1"/>
        <v>3000</v>
      </c>
      <c r="E28" s="132">
        <v>2954</v>
      </c>
      <c r="F28" s="132">
        <v>46</v>
      </c>
      <c r="G28" s="132">
        <v>5833</v>
      </c>
      <c r="H28" s="132"/>
      <c r="I28" s="132"/>
      <c r="J28" s="172">
        <f t="shared" si="2"/>
        <v>8833</v>
      </c>
    </row>
  </sheetData>
  <sheetProtection/>
  <mergeCells count="15">
    <mergeCell ref="A3:J3"/>
    <mergeCell ref="H1:J1"/>
    <mergeCell ref="A1:C1"/>
    <mergeCell ref="A4:J4"/>
    <mergeCell ref="H6:J6"/>
    <mergeCell ref="I7:I9"/>
    <mergeCell ref="J7:J9"/>
    <mergeCell ref="D8:D9"/>
    <mergeCell ref="E8:F8"/>
    <mergeCell ref="A7:A9"/>
    <mergeCell ref="B7:B9"/>
    <mergeCell ref="C7:C9"/>
    <mergeCell ref="D7:F7"/>
    <mergeCell ref="G7:G9"/>
    <mergeCell ref="H7:H9"/>
  </mergeCells>
  <printOptions/>
  <pageMargins left="0.7" right="0.34" top="0.51"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2022-12-22T06:45:13Z</cp:lastPrinted>
  <dcterms:created xsi:type="dcterms:W3CDTF">2019-03-06T09:20:07Z</dcterms:created>
  <dcterms:modified xsi:type="dcterms:W3CDTF">2023-12-11T02:14:40Z</dcterms:modified>
  <cp:category/>
  <cp:version/>
  <cp:contentType/>
  <cp:contentStatus/>
</cp:coreProperties>
</file>