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93" sheetId="1" r:id="rId1"/>
    <sheet name="94" sheetId="2" r:id="rId2"/>
    <sheet name="95" sheetId="3" r:id="rId3"/>
  </sheets>
  <definedNames>
    <definedName name="_xlnm.Print_Titles" localSheetId="1">'94'!$7:$8</definedName>
  </definedNames>
  <calcPr fullCalcOnLoad="1"/>
</workbook>
</file>

<file path=xl/sharedStrings.xml><?xml version="1.0" encoding="utf-8"?>
<sst xmlns="http://schemas.openxmlformats.org/spreadsheetml/2006/main" count="153" uniqueCount="87">
  <si>
    <t>STT</t>
  </si>
  <si>
    <t>NỘI DUNG</t>
  </si>
  <si>
    <t>A</t>
  </si>
  <si>
    <t>B</t>
  </si>
  <si>
    <t>I</t>
  </si>
  <si>
    <t>-</t>
  </si>
  <si>
    <t>II</t>
  </si>
  <si>
    <t>III</t>
  </si>
  <si>
    <t>IV</t>
  </si>
  <si>
    <t>Đơn vị: Triệu đồng</t>
  </si>
  <si>
    <t>Biểu số 71/CK-NSNN</t>
  </si>
  <si>
    <t>V</t>
  </si>
  <si>
    <t>ĐVT: Triệu đồng</t>
  </si>
  <si>
    <t>Thu tạo nguồn thực hiện CCTL tăng thêm</t>
  </si>
  <si>
    <t>VI</t>
  </si>
  <si>
    <t>Thu huy động, đóng góp</t>
  </si>
  <si>
    <t>Chi bảo vệ môi trường</t>
  </si>
  <si>
    <t>Dự toán năm</t>
  </si>
  <si>
    <t>Cùng kỳ năm trước</t>
  </si>
  <si>
    <t>3=2/1</t>
  </si>
  <si>
    <t>TỔNG NGUỒN THU NSNN TRÊN ĐỊA BÀN</t>
  </si>
  <si>
    <t>Thu cân đối NSNN</t>
  </si>
  <si>
    <t>Thu nội địa</t>
  </si>
  <si>
    <t>Thu viện trợ</t>
  </si>
  <si>
    <t>Thu chuyển nguồn từ năm trước chuyển sang</t>
  </si>
  <si>
    <t>Chi đầu tư phát triển</t>
  </si>
  <si>
    <t>Chi thường xuyên</t>
  </si>
  <si>
    <t>Dự phòng ngân sách</t>
  </si>
  <si>
    <t>Chi từ nguồn bổ sung có mục tiêu từ NS cấp tỉnh</t>
  </si>
  <si>
    <t>Thu bổ sung từ ngân sách cấp trên</t>
  </si>
  <si>
    <t>Biểu số 94/CK-NSNN</t>
  </si>
  <si>
    <t>TỔNG THU NSNN TRÊN ĐỊA BÀN</t>
  </si>
  <si>
    <t>Thu từ khu vực doanh nghiệp nhà nước</t>
  </si>
  <si>
    <t>Thu từ khu vực doanh nghiệp có vốn đầu tư nước ngoài</t>
  </si>
  <si>
    <t>Thu từ khu vực kinh tế ngoài quốc doanh</t>
  </si>
  <si>
    <t>Thuế thu nhập cá nhân</t>
  </si>
  <si>
    <t>Thuế bảo vệ môi trường</t>
  </si>
  <si>
    <t>Lệ phí trước bạ</t>
  </si>
  <si>
    <t>Thu phí, lệ phí</t>
  </si>
  <si>
    <t>Các khoản thu về nhà, đất</t>
  </si>
  <si>
    <t>Thuế sử dụng đất nông nghiệp</t>
  </si>
  <si>
    <t>Thuế sử dụng đất phi nông nghiệp</t>
  </si>
  <si>
    <t>Thu tiền sử dụng đất</t>
  </si>
  <si>
    <t>Tiền cho thuê đất, thuê mặt nước</t>
  </si>
  <si>
    <t>Tiền cho thuê và tiền bán nhà ở thuộc sở hữu nhà nước</t>
  </si>
  <si>
    <t>Thu từ hoạt động xổ số kiến thiết</t>
  </si>
  <si>
    <t>Thu khác ngân sách</t>
  </si>
  <si>
    <t>Thu từ quỹ đất công ích, hoa lợi công sản khác</t>
  </si>
  <si>
    <t xml:space="preserve">II </t>
  </si>
  <si>
    <t>Từ các khoản thu phân chia</t>
  </si>
  <si>
    <t>Các khoản thu ngân sách huyện được hưởng 100%</t>
  </si>
  <si>
    <t>Chi đầu tư cho các dự án</t>
  </si>
  <si>
    <t>Chi đầu tư phát triển khác</t>
  </si>
  <si>
    <t>Trong đó</t>
  </si>
  <si>
    <t>Chi giáo dục - đào tạo và dạy nghề</t>
  </si>
  <si>
    <t>Chi khoa học và công nghệ</t>
  </si>
  <si>
    <t>Chi hoạt động kinh tế</t>
  </si>
  <si>
    <t>Chi hoạt động của các cơ quan quản lý nhà nước, đảng, đoàn thể</t>
  </si>
  <si>
    <t>Chi bảo đảm xã hội</t>
  </si>
  <si>
    <t>CHI TỪ NGUỒN BỔ SUNG CÓ MỤC TIÊU TỪ NGÂN SÁCH CẤP TRÊN</t>
  </si>
  <si>
    <t>Chương trình mục tiêu quốc gia</t>
  </si>
  <si>
    <t>Cho các chương trình dự án quan trọng vốn đầu tư</t>
  </si>
  <si>
    <t>Cho các nhiệm vụ, chính sách kinh phí thường xuyên</t>
  </si>
  <si>
    <t>Chi văn hóa thông tin thể thao</t>
  </si>
  <si>
    <t xml:space="preserve">Thu chuyển nguồn từ năm trước chuyển sang </t>
  </si>
  <si>
    <t>Thu từ ngân sách cấp dưới nộp lên</t>
  </si>
  <si>
    <t>Thu cân đối ngân sách</t>
  </si>
  <si>
    <t>Biểu số 93/CK-NSNN</t>
  </si>
  <si>
    <t>Thu cấp quyền khai thác khoáng sản</t>
  </si>
  <si>
    <t>So sánh thực hiện với (%)</t>
  </si>
  <si>
    <t>Chi sự nghiệp truyền thanh cấp xã</t>
  </si>
  <si>
    <t>TỔNG CHI NGÂN SÁCH THỊ XÃ</t>
  </si>
  <si>
    <t>Tổng chi cân đối ngân sách thị xã</t>
  </si>
  <si>
    <t>THU NGÂN SÁCH THỊ XÃ ĐƯỢC HƯỞNG THEO PHÂN CẤP</t>
  </si>
  <si>
    <t>CHI CÂN ĐỐI NGÂN SÁCH THỊ XÃ</t>
  </si>
  <si>
    <t>Dự toán năm 2023</t>
  </si>
  <si>
    <t>C</t>
  </si>
  <si>
    <t>CHI NỘP NGÂN SÁCH CẤP TRÊN</t>
  </si>
  <si>
    <t>Chi nộp ngân sách cấp trên</t>
  </si>
  <si>
    <t>Thực hiện  năm 2023</t>
  </si>
  <si>
    <t>Thực hiện năm 2023</t>
  </si>
  <si>
    <t>PHỤ LỤC 02: THU NGÂN SÁCH NHÀ NƯỚC NĂM 2023</t>
  </si>
  <si>
    <t>VII</t>
  </si>
  <si>
    <t>Thu kết dư</t>
  </si>
  <si>
    <t>PHỤ LỤC 03: CHI NGÂN SÁCH THỊ XÃ  NĂM 2023</t>
  </si>
  <si>
    <t>PHỤ LỤC 01: CÂN ĐỐI NGÂN SÁCH THỊ XÃ NĂM 2023</t>
  </si>
  <si>
    <t>So sánh thực hiện với (%)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</si>
</sst>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#,##0_ ;\-#,##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i/>
      <sz val="10"/>
      <color indexed="8"/>
      <name val="Cambria"/>
      <family val="1"/>
    </font>
    <font>
      <i/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i/>
      <sz val="14"/>
      <color indexed="8"/>
      <name val="Cambria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0"/>
      <color rgb="FF000000"/>
      <name val="Cambria"/>
      <family val="1"/>
    </font>
    <font>
      <i/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rgb="FF000000"/>
      <name val="Cambria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rgb="FF000000"/>
      <name val="Cambria"/>
      <family val="1"/>
    </font>
    <font>
      <i/>
      <sz val="11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164" fontId="7" fillId="0" borderId="10" xfId="41" applyNumberFormat="1" applyFont="1" applyBorder="1" applyAlignment="1">
      <alignment horizontal="right" vertical="center" wrapText="1"/>
    </xf>
    <xf numFmtId="164" fontId="6" fillId="0" borderId="11" xfId="41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12" xfId="41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57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4" fontId="11" fillId="0" borderId="10" xfId="41" applyNumberFormat="1" applyFont="1" applyBorder="1" applyAlignment="1">
      <alignment horizontal="right" vertical="center" wrapText="1"/>
    </xf>
    <xf numFmtId="165" fontId="6" fillId="0" borderId="11" xfId="41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164" fontId="6" fillId="0" borderId="10" xfId="0" applyNumberFormat="1" applyFont="1" applyBorder="1" applyAlignment="1">
      <alignment horizontal="righ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165" fontId="6" fillId="0" borderId="10" xfId="41" applyNumberFormat="1" applyFont="1" applyBorder="1" applyAlignment="1">
      <alignment horizontal="center" vertical="center" wrapText="1"/>
    </xf>
    <xf numFmtId="165" fontId="7" fillId="0" borderId="10" xfId="41" applyNumberFormat="1" applyFont="1" applyBorder="1" applyAlignment="1">
      <alignment horizontal="center" vertical="center" wrapText="1"/>
    </xf>
    <xf numFmtId="165" fontId="6" fillId="0" borderId="15" xfId="41" applyNumberFormat="1" applyFont="1" applyBorder="1" applyAlignment="1">
      <alignment horizontal="center" vertical="center" wrapText="1"/>
    </xf>
    <xf numFmtId="165" fontId="6" fillId="0" borderId="16" xfId="41" applyNumberFormat="1" applyFont="1" applyBorder="1" applyAlignment="1">
      <alignment horizontal="center" vertical="center" wrapText="1"/>
    </xf>
    <xf numFmtId="164" fontId="7" fillId="0" borderId="15" xfId="41" applyNumberFormat="1" applyFont="1" applyBorder="1" applyAlignment="1">
      <alignment horizontal="right" vertical="center" wrapText="1"/>
    </xf>
    <xf numFmtId="165" fontId="6" fillId="0" borderId="13" xfId="41" applyNumberFormat="1" applyFont="1" applyBorder="1" applyAlignment="1">
      <alignment horizontal="center" vertical="center" wrapText="1"/>
    </xf>
    <xf numFmtId="165" fontId="6" fillId="0" borderId="12" xfId="41" applyNumberFormat="1" applyFont="1" applyBorder="1" applyAlignment="1">
      <alignment horizontal="center" vertical="center" wrapText="1"/>
    </xf>
    <xf numFmtId="1" fontId="55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vertical="center" wrapText="1"/>
    </xf>
    <xf numFmtId="0" fontId="63" fillId="0" borderId="0" xfId="0" applyFont="1" applyAlignment="1">
      <alignment horizontal="right" vertical="center" wrapText="1"/>
    </xf>
    <xf numFmtId="0" fontId="64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64" fontId="18" fillId="0" borderId="10" xfId="41" applyNumberFormat="1" applyFont="1" applyBorder="1" applyAlignment="1">
      <alignment horizontal="right" vertical="center" wrapText="1"/>
    </xf>
    <xf numFmtId="165" fontId="18" fillId="0" borderId="10" xfId="41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4" fontId="19" fillId="0" borderId="10" xfId="41" applyNumberFormat="1" applyFont="1" applyBorder="1" applyAlignment="1">
      <alignment horizontal="right" vertical="center" wrapText="1"/>
    </xf>
    <xf numFmtId="165" fontId="19" fillId="0" borderId="10" xfId="41" applyNumberFormat="1" applyFont="1" applyBorder="1" applyAlignment="1">
      <alignment horizontal="center" vertical="center" wrapText="1"/>
    </xf>
    <xf numFmtId="43" fontId="19" fillId="0" borderId="10" xfId="41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64" fontId="20" fillId="0" borderId="10" xfId="41" applyNumberFormat="1" applyFont="1" applyBorder="1" applyAlignment="1">
      <alignment horizontal="right" vertical="center" wrapText="1"/>
    </xf>
    <xf numFmtId="165" fontId="20" fillId="0" borderId="10" xfId="41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164" fontId="18" fillId="0" borderId="13" xfId="41" applyNumberFormat="1" applyFont="1" applyBorder="1" applyAlignment="1">
      <alignment horizontal="right" vertical="center" wrapText="1"/>
    </xf>
    <xf numFmtId="165" fontId="18" fillId="0" borderId="13" xfId="41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164" fontId="18" fillId="0" borderId="12" xfId="41" applyNumberFormat="1" applyFont="1" applyBorder="1" applyAlignment="1">
      <alignment horizontal="right" vertical="center" wrapText="1"/>
    </xf>
    <xf numFmtId="165" fontId="18" fillId="0" borderId="12" xfId="41" applyNumberFormat="1" applyFont="1" applyBorder="1" applyAlignment="1">
      <alignment horizontal="center" vertical="center" wrapText="1"/>
    </xf>
    <xf numFmtId="0" fontId="66" fillId="0" borderId="0" xfId="0" applyFont="1" applyAlignment="1">
      <alignment/>
    </xf>
    <xf numFmtId="164" fontId="18" fillId="0" borderId="11" xfId="41" applyNumberFormat="1" applyFont="1" applyBorder="1" applyAlignment="1">
      <alignment horizontal="right" vertical="center" wrapText="1"/>
    </xf>
    <xf numFmtId="165" fontId="18" fillId="0" borderId="11" xfId="41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43" fontId="6" fillId="0" borderId="10" xfId="41" applyFont="1" applyBorder="1" applyAlignment="1">
      <alignment horizontal="center" vertical="center" wrapText="1"/>
    </xf>
    <xf numFmtId="43" fontId="6" fillId="0" borderId="11" xfId="4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0" fontId="61" fillId="0" borderId="10" xfId="0" applyFont="1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164" fontId="18" fillId="0" borderId="15" xfId="41" applyNumberFormat="1" applyFont="1" applyBorder="1" applyAlignment="1">
      <alignment horizontal="right" vertical="center" wrapText="1"/>
    </xf>
    <xf numFmtId="165" fontId="18" fillId="0" borderId="15" xfId="41" applyNumberFormat="1" applyFont="1" applyBorder="1" applyAlignment="1">
      <alignment horizontal="center" vertical="center" wrapText="1"/>
    </xf>
    <xf numFmtId="164" fontId="6" fillId="0" borderId="17" xfId="41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57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3" fillId="0" borderId="0" xfId="0" applyFont="1" applyAlignment="1">
      <alignment horizontal="righ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8" fillId="0" borderId="0" xfId="0" applyFont="1" applyAlignment="1">
      <alignment horizontal="right" vertical="center" wrapText="1"/>
    </xf>
    <xf numFmtId="0" fontId="56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7">
      <selection activeCell="E10" sqref="E10"/>
    </sheetView>
  </sheetViews>
  <sheetFormatPr defaultColWidth="9.00390625" defaultRowHeight="15"/>
  <cols>
    <col min="1" max="1" width="4.00390625" style="1" customWidth="1"/>
    <col min="2" max="2" width="39.140625" style="1" customWidth="1"/>
    <col min="3" max="3" width="11.57421875" style="1" customWidth="1"/>
    <col min="4" max="4" width="11.28125" style="1" customWidth="1"/>
    <col min="5" max="5" width="9.8515625" style="1" customWidth="1"/>
    <col min="6" max="6" width="9.421875" style="1" customWidth="1"/>
    <col min="7" max="7" width="10.8515625" style="1" customWidth="1"/>
    <col min="8" max="16384" width="9.00390625" style="1" customWidth="1"/>
  </cols>
  <sheetData>
    <row r="1" spans="1:6" ht="18">
      <c r="A1" s="106"/>
      <c r="B1" s="106"/>
      <c r="E1" s="105" t="s">
        <v>67</v>
      </c>
      <c r="F1" s="105"/>
    </row>
    <row r="4" spans="1:6" ht="21.75" customHeight="1">
      <c r="A4" s="108" t="s">
        <v>85</v>
      </c>
      <c r="B4" s="108"/>
      <c r="C4" s="108"/>
      <c r="D4" s="108"/>
      <c r="E4" s="108"/>
      <c r="F4" s="108"/>
    </row>
    <row r="5" spans="1:6" ht="23.25" customHeight="1">
      <c r="A5" s="109"/>
      <c r="B5" s="109"/>
      <c r="C5" s="109"/>
      <c r="D5" s="109"/>
      <c r="E5" s="109"/>
      <c r="F5" s="109"/>
    </row>
    <row r="6" spans="1:6" ht="14.25">
      <c r="A6" s="2"/>
      <c r="B6" s="2"/>
      <c r="C6" s="2"/>
      <c r="D6" s="2"/>
      <c r="E6" s="2"/>
      <c r="F6" s="2"/>
    </row>
    <row r="7" spans="5:6" ht="14.25">
      <c r="E7" s="107" t="s">
        <v>12</v>
      </c>
      <c r="F7" s="107"/>
    </row>
    <row r="8" spans="1:6" ht="15" customHeight="1">
      <c r="A8" s="114" t="s">
        <v>0</v>
      </c>
      <c r="B8" s="114" t="s">
        <v>1</v>
      </c>
      <c r="C8" s="114" t="s">
        <v>75</v>
      </c>
      <c r="D8" s="114" t="s">
        <v>79</v>
      </c>
      <c r="E8" s="110" t="s">
        <v>69</v>
      </c>
      <c r="F8" s="111"/>
    </row>
    <row r="9" spans="1:6" ht="15" customHeight="1">
      <c r="A9" s="115"/>
      <c r="B9" s="115"/>
      <c r="C9" s="115"/>
      <c r="D9" s="115"/>
      <c r="E9" s="112"/>
      <c r="F9" s="113"/>
    </row>
    <row r="10" spans="1:6" ht="47.25" customHeight="1">
      <c r="A10" s="116"/>
      <c r="B10" s="116"/>
      <c r="C10" s="116"/>
      <c r="D10" s="116"/>
      <c r="E10" s="31" t="s">
        <v>17</v>
      </c>
      <c r="F10" s="31" t="s">
        <v>18</v>
      </c>
    </row>
    <row r="11" spans="1:6" ht="20.25" customHeight="1">
      <c r="A11" s="30" t="s">
        <v>2</v>
      </c>
      <c r="B11" s="30" t="s">
        <v>3</v>
      </c>
      <c r="C11" s="30">
        <v>1</v>
      </c>
      <c r="D11" s="30">
        <v>2</v>
      </c>
      <c r="E11" s="30" t="s">
        <v>19</v>
      </c>
      <c r="F11" s="30">
        <v>4</v>
      </c>
    </row>
    <row r="12" spans="1:7" ht="24" customHeight="1">
      <c r="A12" s="9" t="s">
        <v>2</v>
      </c>
      <c r="B12" s="10" t="s">
        <v>20</v>
      </c>
      <c r="C12" s="17">
        <f>C13+C16+C17+C18+C19+C20+C21</f>
        <v>1165323</v>
      </c>
      <c r="D12" s="17">
        <f>D13+D16+D17+D18+D19+D20+D21</f>
        <v>1692109</v>
      </c>
      <c r="E12" s="43">
        <f>D12/C12*100</f>
        <v>145.20514913032696</v>
      </c>
      <c r="F12" s="18">
        <f>'94'!F36</f>
        <v>89.28877399228345</v>
      </c>
      <c r="G12" s="17">
        <f>G13+G16+G17+G18+G19+G20</f>
        <v>417532</v>
      </c>
    </row>
    <row r="13" spans="1:7" ht="24" customHeight="1">
      <c r="A13" s="7" t="s">
        <v>4</v>
      </c>
      <c r="B13" s="8" t="s">
        <v>21</v>
      </c>
      <c r="C13" s="16">
        <f>SUM(C14:C15)</f>
        <v>719220</v>
      </c>
      <c r="D13" s="16">
        <f>SUM(D14:D15)</f>
        <v>848105</v>
      </c>
      <c r="E13" s="44">
        <f>D13/C13*100</f>
        <v>117.92010789466367</v>
      </c>
      <c r="F13" s="19">
        <f>'94'!F37</f>
        <v>86.96531461127293</v>
      </c>
      <c r="G13" s="16">
        <f>SUM(G14:G15)</f>
        <v>228379</v>
      </c>
    </row>
    <row r="14" spans="1:7" ht="24" customHeight="1">
      <c r="A14" s="6">
        <v>1</v>
      </c>
      <c r="B14" s="5" t="s">
        <v>22</v>
      </c>
      <c r="C14" s="13">
        <f>'94'!C37</f>
        <v>719220</v>
      </c>
      <c r="D14" s="13">
        <f>'94'!D37</f>
        <v>848105</v>
      </c>
      <c r="E14" s="42">
        <f>'94'!E37</f>
        <v>117.92010789466367</v>
      </c>
      <c r="F14" s="20">
        <f>'94'!F37</f>
        <v>86.96531461127293</v>
      </c>
      <c r="G14" s="1">
        <v>228379</v>
      </c>
    </row>
    <row r="15" spans="1:6" ht="24" customHeight="1">
      <c r="A15" s="6">
        <v>2</v>
      </c>
      <c r="B15" s="5" t="s">
        <v>23</v>
      </c>
      <c r="C15" s="13">
        <f>'94'!C29</f>
        <v>0</v>
      </c>
      <c r="D15" s="13">
        <f>'94'!D29</f>
        <v>0</v>
      </c>
      <c r="E15" s="45"/>
      <c r="F15" s="20"/>
    </row>
    <row r="16" spans="1:7" s="37" customFormat="1" ht="24" customHeight="1">
      <c r="A16" s="7" t="s">
        <v>6</v>
      </c>
      <c r="B16" s="8" t="s">
        <v>29</v>
      </c>
      <c r="C16" s="14">
        <f>'94'!C30</f>
        <v>444103</v>
      </c>
      <c r="D16" s="14">
        <f>'94'!D40</f>
        <v>519874</v>
      </c>
      <c r="E16" s="41">
        <f>D16/C16*100</f>
        <v>117.06158256080235</v>
      </c>
      <c r="F16" s="19">
        <f>'94'!F40</f>
        <v>76.70382785850025</v>
      </c>
      <c r="G16" s="37">
        <v>104453</v>
      </c>
    </row>
    <row r="17" spans="1:7" s="37" customFormat="1" ht="24" customHeight="1">
      <c r="A17" s="7" t="s">
        <v>7</v>
      </c>
      <c r="B17" s="8" t="s">
        <v>13</v>
      </c>
      <c r="C17" s="14">
        <f>'94'!C31</f>
        <v>0</v>
      </c>
      <c r="D17" s="14">
        <f>'94'!D31</f>
        <v>0</v>
      </c>
      <c r="E17" s="87"/>
      <c r="F17" s="88">
        <f>'94'!F41</f>
        <v>0</v>
      </c>
      <c r="G17" s="37">
        <v>0</v>
      </c>
    </row>
    <row r="18" spans="1:7" s="37" customFormat="1" ht="36" customHeight="1">
      <c r="A18" s="7" t="s">
        <v>8</v>
      </c>
      <c r="B18" s="8" t="s">
        <v>64</v>
      </c>
      <c r="C18" s="14">
        <f>'94'!C32</f>
        <v>2000</v>
      </c>
      <c r="D18" s="14">
        <f>'94'!D42</f>
        <v>319197</v>
      </c>
      <c r="E18" s="41">
        <f>D18/C18*100</f>
        <v>15959.85</v>
      </c>
      <c r="F18" s="19">
        <f>'94'!F42</f>
        <v>135.1344371673998</v>
      </c>
      <c r="G18" s="37">
        <v>84128</v>
      </c>
    </row>
    <row r="19" spans="1:7" s="37" customFormat="1" ht="24" customHeight="1">
      <c r="A19" s="7" t="s">
        <v>11</v>
      </c>
      <c r="B19" s="8" t="s">
        <v>15</v>
      </c>
      <c r="C19" s="14">
        <f>'94'!C33</f>
        <v>0</v>
      </c>
      <c r="D19" s="14">
        <f>'94'!D43</f>
        <v>4506</v>
      </c>
      <c r="E19" s="19"/>
      <c r="F19" s="19">
        <f>'94'!F43</f>
        <v>94.82323232323232</v>
      </c>
      <c r="G19" s="37">
        <v>373</v>
      </c>
    </row>
    <row r="20" spans="1:7" s="37" customFormat="1" ht="24" customHeight="1">
      <c r="A20" s="7" t="s">
        <v>14</v>
      </c>
      <c r="B20" s="8" t="s">
        <v>65</v>
      </c>
      <c r="C20" s="14">
        <f>'94'!C34</f>
        <v>0</v>
      </c>
      <c r="D20" s="14">
        <f>'94'!D44</f>
        <v>173</v>
      </c>
      <c r="E20" s="19"/>
      <c r="F20" s="19">
        <f>'94'!F44</f>
        <v>15.069686411149826</v>
      </c>
      <c r="G20" s="37">
        <v>199</v>
      </c>
    </row>
    <row r="21" spans="1:6" s="37" customFormat="1" ht="24" customHeight="1">
      <c r="A21" s="73" t="s">
        <v>82</v>
      </c>
      <c r="B21" s="74" t="s">
        <v>83</v>
      </c>
      <c r="C21" s="103"/>
      <c r="D21" s="103">
        <f>'94'!D35</f>
        <v>254</v>
      </c>
      <c r="E21" s="19"/>
      <c r="F21" s="19">
        <f>'94'!F45</f>
        <v>176.38888888888889</v>
      </c>
    </row>
    <row r="22" spans="1:7" ht="24" customHeight="1">
      <c r="A22" s="30" t="s">
        <v>3</v>
      </c>
      <c r="B22" s="10" t="s">
        <v>71</v>
      </c>
      <c r="C22" s="17">
        <f>C23+C27+C28</f>
        <v>1165323</v>
      </c>
      <c r="D22" s="17">
        <f>D23+D27+D28</f>
        <v>1494860</v>
      </c>
      <c r="E22" s="47">
        <f>D22/C22*100</f>
        <v>128.27859743607567</v>
      </c>
      <c r="F22" s="18">
        <f>'95'!F10</f>
        <v>91.31174427873763</v>
      </c>
      <c r="G22" s="17">
        <f>G23+G27</f>
        <v>264733</v>
      </c>
    </row>
    <row r="23" spans="1:7" ht="24" customHeight="1">
      <c r="A23" s="7" t="s">
        <v>4</v>
      </c>
      <c r="B23" s="8" t="s">
        <v>72</v>
      </c>
      <c r="C23" s="16">
        <f>SUM(C24:C26)</f>
        <v>1069639</v>
      </c>
      <c r="D23" s="16">
        <f>SUM(D24:D26)</f>
        <v>1343121</v>
      </c>
      <c r="E23" s="27">
        <f>D23/C23*100</f>
        <v>125.56769152957213</v>
      </c>
      <c r="F23" s="19">
        <f>'95'!F11</f>
        <v>99.92136458117898</v>
      </c>
      <c r="G23" s="16">
        <f>SUM(G24:G26)</f>
        <v>264733</v>
      </c>
    </row>
    <row r="24" spans="1:7" ht="26.25" customHeight="1">
      <c r="A24" s="34">
        <v>1</v>
      </c>
      <c r="B24" s="35" t="s">
        <v>25</v>
      </c>
      <c r="C24" s="36">
        <f>'95'!C12</f>
        <v>468125</v>
      </c>
      <c r="D24" s="36">
        <f>'95'!D12</f>
        <v>583500</v>
      </c>
      <c r="E24" s="42">
        <f>D24/C24*100</f>
        <v>124.64619492656877</v>
      </c>
      <c r="F24" s="20">
        <f>'95'!F12</f>
        <v>101.1775863076377</v>
      </c>
      <c r="G24" s="1">
        <v>104194</v>
      </c>
    </row>
    <row r="25" spans="1:7" ht="34.5" customHeight="1">
      <c r="A25" s="34">
        <v>2</v>
      </c>
      <c r="B25" s="35" t="s">
        <v>26</v>
      </c>
      <c r="C25" s="36">
        <f>'95'!C15</f>
        <v>579497</v>
      </c>
      <c r="D25" s="36">
        <f>'95'!D15</f>
        <v>757961</v>
      </c>
      <c r="E25" s="42">
        <f>D25/C25*100</f>
        <v>130.79636305278544</v>
      </c>
      <c r="F25" s="20">
        <f>'95'!F15</f>
        <v>110.83796644273711</v>
      </c>
      <c r="G25" s="1">
        <v>159827</v>
      </c>
    </row>
    <row r="26" spans="1:7" ht="26.25" customHeight="1">
      <c r="A26" s="34">
        <v>3</v>
      </c>
      <c r="B26" s="35" t="s">
        <v>27</v>
      </c>
      <c r="C26" s="36">
        <f>'95'!C25</f>
        <v>22017</v>
      </c>
      <c r="D26" s="36">
        <f>'95'!D25</f>
        <v>1660</v>
      </c>
      <c r="E26" s="42">
        <f>D26/C26*100</f>
        <v>7.539628468910388</v>
      </c>
      <c r="F26" s="20">
        <f>'95'!F25</f>
        <v>13.162067871868063</v>
      </c>
      <c r="G26" s="1">
        <v>712</v>
      </c>
    </row>
    <row r="27" spans="1:6" ht="36" customHeight="1">
      <c r="A27" s="95" t="s">
        <v>6</v>
      </c>
      <c r="B27" s="96" t="s">
        <v>28</v>
      </c>
      <c r="C27" s="97">
        <f>'95'!C26</f>
        <v>95684</v>
      </c>
      <c r="D27" s="97">
        <f>'95'!D26</f>
        <v>125592</v>
      </c>
      <c r="E27" s="43">
        <f>D27/C27*100</f>
        <v>131.25705447096695</v>
      </c>
      <c r="F27" s="43">
        <f>'95'!F26</f>
        <v>107.62414842109773</v>
      </c>
    </row>
    <row r="28" spans="1:7" ht="24" customHeight="1">
      <c r="A28" s="29" t="s">
        <v>7</v>
      </c>
      <c r="B28" s="11" t="s">
        <v>78</v>
      </c>
      <c r="C28" s="33"/>
      <c r="D28" s="33">
        <f>'95'!D30</f>
        <v>26147</v>
      </c>
      <c r="E28" s="46"/>
      <c r="F28" s="46">
        <f>'95'!F30</f>
        <v>14.837534473561758</v>
      </c>
      <c r="G28" s="16"/>
    </row>
  </sheetData>
  <sheetProtection/>
  <mergeCells count="10">
    <mergeCell ref="E8:F9"/>
    <mergeCell ref="D8:D10"/>
    <mergeCell ref="C8:C10"/>
    <mergeCell ref="B8:B10"/>
    <mergeCell ref="A8:A10"/>
    <mergeCell ref="E1:F1"/>
    <mergeCell ref="A1:B1"/>
    <mergeCell ref="E7:F7"/>
    <mergeCell ref="A4:F4"/>
    <mergeCell ref="A5:F5"/>
  </mergeCells>
  <printOptions/>
  <pageMargins left="0.7" right="0.23" top="0.47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G28" sqref="G1:G65536"/>
    </sheetView>
  </sheetViews>
  <sheetFormatPr defaultColWidth="9.00390625" defaultRowHeight="15"/>
  <cols>
    <col min="1" max="1" width="4.421875" style="51" customWidth="1"/>
    <col min="2" max="2" width="41.8515625" style="51" customWidth="1"/>
    <col min="3" max="4" width="10.7109375" style="51" customWidth="1"/>
    <col min="5" max="5" width="9.140625" style="51" bestFit="1" customWidth="1"/>
    <col min="6" max="6" width="9.00390625" style="51" customWidth="1"/>
    <col min="7" max="7" width="12.140625" style="51" hidden="1" customWidth="1"/>
    <col min="8" max="8" width="9.421875" style="51" bestFit="1" customWidth="1"/>
    <col min="9" max="16384" width="9.00390625" style="51" customWidth="1"/>
  </cols>
  <sheetData>
    <row r="1" spans="1:6" ht="25.5" customHeight="1">
      <c r="A1" s="117"/>
      <c r="B1" s="117"/>
      <c r="E1" s="118" t="s">
        <v>30</v>
      </c>
      <c r="F1" s="118"/>
    </row>
    <row r="2" spans="1:6" ht="17.25" customHeight="1">
      <c r="A2" s="52"/>
      <c r="B2" s="52"/>
      <c r="E2" s="53"/>
      <c r="F2" s="53"/>
    </row>
    <row r="3" spans="1:6" ht="22.5" customHeight="1">
      <c r="A3" s="126" t="s">
        <v>81</v>
      </c>
      <c r="B3" s="126"/>
      <c r="C3" s="126"/>
      <c r="D3" s="126"/>
      <c r="E3" s="126"/>
      <c r="F3" s="126"/>
    </row>
    <row r="4" spans="1:6" ht="21.75" customHeight="1">
      <c r="A4" s="125"/>
      <c r="B4" s="125"/>
      <c r="C4" s="125"/>
      <c r="D4" s="125"/>
      <c r="E4" s="125"/>
      <c r="F4" s="125"/>
    </row>
    <row r="5" spans="1:6" ht="15">
      <c r="A5" s="54"/>
      <c r="B5" s="54"/>
      <c r="C5" s="54"/>
      <c r="D5" s="54"/>
      <c r="E5" s="54"/>
      <c r="F5" s="54"/>
    </row>
    <row r="6" spans="5:6" ht="15">
      <c r="E6" s="124" t="s">
        <v>9</v>
      </c>
      <c r="F6" s="124"/>
    </row>
    <row r="7" spans="1:6" ht="41.25" customHeight="1">
      <c r="A7" s="122" t="s">
        <v>0</v>
      </c>
      <c r="B7" s="122" t="s">
        <v>1</v>
      </c>
      <c r="C7" s="122" t="s">
        <v>75</v>
      </c>
      <c r="D7" s="121" t="s">
        <v>80</v>
      </c>
      <c r="E7" s="119" t="s">
        <v>69</v>
      </c>
      <c r="F7" s="120"/>
    </row>
    <row r="8" spans="1:6" ht="52.5" customHeight="1">
      <c r="A8" s="123"/>
      <c r="B8" s="123"/>
      <c r="C8" s="123"/>
      <c r="D8" s="121"/>
      <c r="E8" s="55" t="s">
        <v>17</v>
      </c>
      <c r="F8" s="55" t="s">
        <v>18</v>
      </c>
    </row>
    <row r="9" spans="1:6" ht="15.75" customHeight="1">
      <c r="A9" s="56" t="s">
        <v>2</v>
      </c>
      <c r="B9" s="56" t="s">
        <v>3</v>
      </c>
      <c r="C9" s="56">
        <v>1</v>
      </c>
      <c r="D9" s="56">
        <v>2</v>
      </c>
      <c r="E9" s="56" t="s">
        <v>19</v>
      </c>
      <c r="F9" s="56">
        <v>4</v>
      </c>
    </row>
    <row r="10" spans="1:7" ht="23.25" customHeight="1">
      <c r="A10" s="57" t="s">
        <v>2</v>
      </c>
      <c r="B10" s="58" t="s">
        <v>31</v>
      </c>
      <c r="C10" s="59">
        <f>C11+C29+C30+C31+C32+C33+C34+C35</f>
        <v>1166093</v>
      </c>
      <c r="D10" s="59">
        <f>D11+D29+D30+D31+D32+D33+D34+D35</f>
        <v>1754794</v>
      </c>
      <c r="E10" s="60">
        <f>D10/C10*100</f>
        <v>150.48490986567967</v>
      </c>
      <c r="F10" s="60">
        <f>D10/G10*100</f>
        <v>82.85259807617761</v>
      </c>
      <c r="G10" s="59">
        <f>G11+G29+G30+G31+G32+G33+G34</f>
        <v>2117971</v>
      </c>
    </row>
    <row r="11" spans="1:7" ht="23.25" customHeight="1">
      <c r="A11" s="57" t="s">
        <v>4</v>
      </c>
      <c r="B11" s="58" t="s">
        <v>22</v>
      </c>
      <c r="C11" s="59">
        <f>SUM(C12:C19)+SUM(C25:C28)</f>
        <v>719990</v>
      </c>
      <c r="D11" s="59">
        <f>SUM(D12:D19)+SUM(D25:D28)</f>
        <v>884816</v>
      </c>
      <c r="E11" s="60">
        <f>D11/C11*100</f>
        <v>122.89281795580493</v>
      </c>
      <c r="F11" s="60">
        <f aca="true" t="shared" si="0" ref="F11:F45">D11/G11*100</f>
        <v>86.4904176058775</v>
      </c>
      <c r="G11" s="59">
        <f>SUM(G12:G19)+SUM(G25:G28)</f>
        <v>1023022</v>
      </c>
    </row>
    <row r="12" spans="1:7" ht="23.25" customHeight="1">
      <c r="A12" s="61">
        <v>1</v>
      </c>
      <c r="B12" s="62" t="s">
        <v>32</v>
      </c>
      <c r="C12" s="63"/>
      <c r="D12" s="63">
        <v>4554</v>
      </c>
      <c r="E12" s="63"/>
      <c r="F12" s="64">
        <f t="shared" si="0"/>
        <v>241.20762711864407</v>
      </c>
      <c r="G12" s="63">
        <v>1888</v>
      </c>
    </row>
    <row r="13" spans="1:7" ht="23.25" customHeight="1">
      <c r="A13" s="61">
        <v>2</v>
      </c>
      <c r="B13" s="62" t="s">
        <v>33</v>
      </c>
      <c r="C13" s="63"/>
      <c r="D13" s="63">
        <v>2162</v>
      </c>
      <c r="E13" s="63"/>
      <c r="F13" s="64">
        <f t="shared" si="0"/>
        <v>92.2748612889458</v>
      </c>
      <c r="G13" s="63">
        <v>2343</v>
      </c>
    </row>
    <row r="14" spans="1:7" ht="23.25" customHeight="1">
      <c r="A14" s="61">
        <v>3</v>
      </c>
      <c r="B14" s="62" t="s">
        <v>34</v>
      </c>
      <c r="C14" s="63">
        <v>170180</v>
      </c>
      <c r="D14" s="63">
        <v>189606</v>
      </c>
      <c r="E14" s="64">
        <f>D14/C14*100</f>
        <v>111.41497238218356</v>
      </c>
      <c r="F14" s="64">
        <f t="shared" si="0"/>
        <v>107.37986691207702</v>
      </c>
      <c r="G14" s="63">
        <v>176575</v>
      </c>
    </row>
    <row r="15" spans="1:7" ht="23.25" customHeight="1">
      <c r="A15" s="61">
        <v>4</v>
      </c>
      <c r="B15" s="62" t="s">
        <v>35</v>
      </c>
      <c r="C15" s="63">
        <v>35000</v>
      </c>
      <c r="D15" s="63">
        <v>33783</v>
      </c>
      <c r="E15" s="64">
        <f>D15/C15*100</f>
        <v>96.52285714285715</v>
      </c>
      <c r="F15" s="64">
        <f t="shared" si="0"/>
        <v>71.37303783829464</v>
      </c>
      <c r="G15" s="63">
        <v>47333</v>
      </c>
    </row>
    <row r="16" spans="1:7" ht="23.25" customHeight="1">
      <c r="A16" s="61">
        <v>5</v>
      </c>
      <c r="B16" s="62" t="s">
        <v>36</v>
      </c>
      <c r="C16" s="63"/>
      <c r="D16" s="63"/>
      <c r="E16" s="65"/>
      <c r="F16" s="64"/>
      <c r="G16" s="63"/>
    </row>
    <row r="17" spans="1:7" ht="23.25" customHeight="1">
      <c r="A17" s="61">
        <v>6</v>
      </c>
      <c r="B17" s="62" t="s">
        <v>37</v>
      </c>
      <c r="C17" s="63">
        <v>32000</v>
      </c>
      <c r="D17" s="63">
        <v>31467</v>
      </c>
      <c r="E17" s="64">
        <f aca="true" t="shared" si="1" ref="E17:E23">D17/C17*100</f>
        <v>98.334375</v>
      </c>
      <c r="F17" s="64">
        <f t="shared" si="0"/>
        <v>79.69960994883745</v>
      </c>
      <c r="G17" s="63">
        <v>39482</v>
      </c>
    </row>
    <row r="18" spans="1:7" ht="23.25" customHeight="1">
      <c r="A18" s="61">
        <v>7</v>
      </c>
      <c r="B18" s="62" t="s">
        <v>38</v>
      </c>
      <c r="C18" s="63">
        <v>8410</v>
      </c>
      <c r="D18" s="63">
        <v>14218</v>
      </c>
      <c r="E18" s="64">
        <f t="shared" si="1"/>
        <v>169.06064209274675</v>
      </c>
      <c r="F18" s="64">
        <f t="shared" si="0"/>
        <v>76.56022831296106</v>
      </c>
      <c r="G18" s="63">
        <v>18571</v>
      </c>
    </row>
    <row r="19" spans="1:7" ht="23.25" customHeight="1">
      <c r="A19" s="61">
        <v>8</v>
      </c>
      <c r="B19" s="62" t="s">
        <v>39</v>
      </c>
      <c r="C19" s="63">
        <f>SUM(C20:C24)</f>
        <v>456900</v>
      </c>
      <c r="D19" s="63">
        <f>SUM(D20:D24)</f>
        <v>527944</v>
      </c>
      <c r="E19" s="64">
        <f t="shared" si="1"/>
        <v>115.54913547822281</v>
      </c>
      <c r="F19" s="64">
        <f t="shared" si="0"/>
        <v>77.75190681741533</v>
      </c>
      <c r="G19" s="63">
        <f>SUM(G20:G23)</f>
        <v>679011</v>
      </c>
    </row>
    <row r="20" spans="1:7" s="70" customFormat="1" ht="23.25" customHeight="1">
      <c r="A20" s="66" t="s">
        <v>5</v>
      </c>
      <c r="B20" s="67" t="s">
        <v>40</v>
      </c>
      <c r="C20" s="68"/>
      <c r="D20" s="68">
        <v>26</v>
      </c>
      <c r="E20" s="69"/>
      <c r="F20" s="64">
        <f t="shared" si="0"/>
        <v>59.09090909090909</v>
      </c>
      <c r="G20" s="68">
        <v>44</v>
      </c>
    </row>
    <row r="21" spans="1:7" s="70" customFormat="1" ht="23.25" customHeight="1">
      <c r="A21" s="66" t="s">
        <v>5</v>
      </c>
      <c r="B21" s="67" t="s">
        <v>41</v>
      </c>
      <c r="C21" s="68">
        <v>1200</v>
      </c>
      <c r="D21" s="68">
        <v>1869</v>
      </c>
      <c r="E21" s="69">
        <f t="shared" si="1"/>
        <v>155.75</v>
      </c>
      <c r="F21" s="64">
        <f t="shared" si="0"/>
        <v>125.85858585858587</v>
      </c>
      <c r="G21" s="68">
        <v>1485</v>
      </c>
    </row>
    <row r="22" spans="1:7" s="70" customFormat="1" ht="23.25" customHeight="1">
      <c r="A22" s="66" t="s">
        <v>5</v>
      </c>
      <c r="B22" s="67" t="s">
        <v>42</v>
      </c>
      <c r="C22" s="68">
        <v>450000</v>
      </c>
      <c r="D22" s="68">
        <v>515826</v>
      </c>
      <c r="E22" s="69">
        <f t="shared" si="1"/>
        <v>114.628</v>
      </c>
      <c r="F22" s="64">
        <f t="shared" si="0"/>
        <v>77.21160121424765</v>
      </c>
      <c r="G22" s="68">
        <v>668068</v>
      </c>
    </row>
    <row r="23" spans="1:7" s="70" customFormat="1" ht="23.25" customHeight="1">
      <c r="A23" s="66" t="s">
        <v>5</v>
      </c>
      <c r="B23" s="67" t="s">
        <v>43</v>
      </c>
      <c r="C23" s="68">
        <v>5700</v>
      </c>
      <c r="D23" s="68">
        <v>10223</v>
      </c>
      <c r="E23" s="69">
        <f t="shared" si="1"/>
        <v>179.35087719298247</v>
      </c>
      <c r="F23" s="64">
        <f t="shared" si="0"/>
        <v>108.59358402379435</v>
      </c>
      <c r="G23" s="68">
        <v>9414</v>
      </c>
    </row>
    <row r="24" spans="1:7" s="70" customFormat="1" ht="31.5" customHeight="1">
      <c r="A24" s="66" t="s">
        <v>5</v>
      </c>
      <c r="B24" s="67" t="s">
        <v>44</v>
      </c>
      <c r="C24" s="68"/>
      <c r="D24" s="68"/>
      <c r="E24" s="68"/>
      <c r="F24" s="64"/>
      <c r="G24" s="68"/>
    </row>
    <row r="25" spans="1:7" ht="18.75" customHeight="1">
      <c r="A25" s="61">
        <v>9</v>
      </c>
      <c r="B25" s="62" t="s">
        <v>45</v>
      </c>
      <c r="C25" s="63"/>
      <c r="D25" s="63"/>
      <c r="E25" s="63"/>
      <c r="F25" s="64"/>
      <c r="G25" s="63"/>
    </row>
    <row r="26" spans="1:7" ht="18.75" customHeight="1">
      <c r="A26" s="61">
        <v>10</v>
      </c>
      <c r="B26" s="62" t="s">
        <v>46</v>
      </c>
      <c r="C26" s="63">
        <v>12000</v>
      </c>
      <c r="D26" s="63">
        <v>34518</v>
      </c>
      <c r="E26" s="64">
        <f>D26/C26*100</f>
        <v>287.65</v>
      </c>
      <c r="F26" s="64">
        <f t="shared" si="0"/>
        <v>151.40801824721467</v>
      </c>
      <c r="G26" s="63">
        <v>22798</v>
      </c>
    </row>
    <row r="27" spans="1:7" ht="18.75" customHeight="1">
      <c r="A27" s="61">
        <v>11</v>
      </c>
      <c r="B27" s="62" t="s">
        <v>47</v>
      </c>
      <c r="C27" s="63">
        <v>5500</v>
      </c>
      <c r="D27" s="63">
        <v>33445</v>
      </c>
      <c r="E27" s="64">
        <f>D27/C27*100</f>
        <v>608.0909090909091</v>
      </c>
      <c r="F27" s="64">
        <f t="shared" si="0"/>
        <v>112.22401181128782</v>
      </c>
      <c r="G27" s="63">
        <v>29802</v>
      </c>
    </row>
    <row r="28" spans="1:7" ht="18.75" customHeight="1">
      <c r="A28" s="61">
        <v>12</v>
      </c>
      <c r="B28" s="62" t="s">
        <v>68</v>
      </c>
      <c r="C28" s="63"/>
      <c r="D28" s="63">
        <v>13119</v>
      </c>
      <c r="E28" s="64"/>
      <c r="F28" s="64">
        <f t="shared" si="0"/>
        <v>251.36999425177237</v>
      </c>
      <c r="G28" s="63">
        <v>5219</v>
      </c>
    </row>
    <row r="29" spans="1:7" ht="21.75" customHeight="1">
      <c r="A29" s="57" t="s">
        <v>48</v>
      </c>
      <c r="B29" s="58" t="s">
        <v>23</v>
      </c>
      <c r="C29" s="59"/>
      <c r="D29" s="59"/>
      <c r="E29" s="59"/>
      <c r="F29" s="64"/>
      <c r="G29" s="98"/>
    </row>
    <row r="30" spans="1:7" ht="21.75" customHeight="1">
      <c r="A30" s="57" t="s">
        <v>7</v>
      </c>
      <c r="B30" s="71" t="s">
        <v>29</v>
      </c>
      <c r="C30" s="59">
        <v>444103</v>
      </c>
      <c r="D30" s="59">
        <v>519874</v>
      </c>
      <c r="E30" s="60">
        <f aca="true" t="shared" si="2" ref="E30:E42">D30/C30*100</f>
        <v>117.06158256080235</v>
      </c>
      <c r="F30" s="60">
        <f t="shared" si="0"/>
        <v>76.70382785850025</v>
      </c>
      <c r="G30" s="59">
        <v>677768</v>
      </c>
    </row>
    <row r="31" spans="1:7" ht="21.75" customHeight="1">
      <c r="A31" s="72" t="s">
        <v>7</v>
      </c>
      <c r="B31" s="71" t="s">
        <v>13</v>
      </c>
      <c r="C31" s="59"/>
      <c r="D31" s="59"/>
      <c r="E31" s="60"/>
      <c r="F31" s="64"/>
      <c r="G31" s="59"/>
    </row>
    <row r="32" spans="1:7" ht="21.75" customHeight="1">
      <c r="A32" s="72" t="s">
        <v>8</v>
      </c>
      <c r="B32" s="71" t="s">
        <v>24</v>
      </c>
      <c r="C32" s="59">
        <v>2000</v>
      </c>
      <c r="D32" s="59">
        <v>319197</v>
      </c>
      <c r="E32" s="60">
        <f t="shared" si="2"/>
        <v>15959.85</v>
      </c>
      <c r="F32" s="60">
        <f t="shared" si="0"/>
        <v>135.1344371673998</v>
      </c>
      <c r="G32" s="59">
        <v>236207</v>
      </c>
    </row>
    <row r="33" spans="1:7" ht="21.75" customHeight="1">
      <c r="A33" s="72" t="s">
        <v>11</v>
      </c>
      <c r="B33" s="71" t="s">
        <v>15</v>
      </c>
      <c r="C33" s="59"/>
      <c r="D33" s="59">
        <v>4506</v>
      </c>
      <c r="E33" s="60"/>
      <c r="F33" s="60">
        <f t="shared" si="0"/>
        <v>94.82323232323232</v>
      </c>
      <c r="G33" s="59">
        <v>4752</v>
      </c>
    </row>
    <row r="34" spans="1:7" ht="21.75" customHeight="1">
      <c r="A34" s="99" t="s">
        <v>14</v>
      </c>
      <c r="B34" s="100" t="s">
        <v>65</v>
      </c>
      <c r="C34" s="101"/>
      <c r="D34" s="101">
        <v>26147</v>
      </c>
      <c r="E34" s="102"/>
      <c r="F34" s="102">
        <f t="shared" si="0"/>
        <v>14.837534473561758</v>
      </c>
      <c r="G34" s="101">
        <v>176222</v>
      </c>
    </row>
    <row r="35" spans="1:7" ht="21.75" customHeight="1">
      <c r="A35" s="73" t="s">
        <v>82</v>
      </c>
      <c r="B35" s="74" t="s">
        <v>83</v>
      </c>
      <c r="C35" s="75"/>
      <c r="D35" s="75">
        <v>254</v>
      </c>
      <c r="E35" s="76"/>
      <c r="F35" s="76">
        <f t="shared" si="0"/>
        <v>176.38888888888889</v>
      </c>
      <c r="G35" s="75">
        <v>144</v>
      </c>
    </row>
    <row r="36" spans="1:7" s="80" customFormat="1" ht="38.25" customHeight="1">
      <c r="A36" s="55" t="s">
        <v>3</v>
      </c>
      <c r="B36" s="77" t="s">
        <v>73</v>
      </c>
      <c r="C36" s="78">
        <f>C37+C40+C41+C42+C43+C44+C45</f>
        <v>1165323</v>
      </c>
      <c r="D36" s="78">
        <f>D37+D40+D41+D42+D43+D44+D45</f>
        <v>1692109</v>
      </c>
      <c r="E36" s="79">
        <f t="shared" si="2"/>
        <v>145.20514913032696</v>
      </c>
      <c r="F36" s="79">
        <f t="shared" si="0"/>
        <v>89.28877399228345</v>
      </c>
      <c r="G36" s="78">
        <f>G37+G40+G41+G42+G43+G44</f>
        <v>1895097.137459</v>
      </c>
    </row>
    <row r="37" spans="1:7" s="80" customFormat="1" ht="20.25" customHeight="1">
      <c r="A37" s="72" t="s">
        <v>4</v>
      </c>
      <c r="B37" s="71" t="s">
        <v>66</v>
      </c>
      <c r="C37" s="81">
        <f>SUM(C38:C39)</f>
        <v>719220</v>
      </c>
      <c r="D37" s="81">
        <f>SUM(D38:D39)</f>
        <v>848105</v>
      </c>
      <c r="E37" s="82">
        <f t="shared" si="2"/>
        <v>117.92010789466367</v>
      </c>
      <c r="F37" s="82">
        <f t="shared" si="0"/>
        <v>86.96531461127293</v>
      </c>
      <c r="G37" s="81">
        <f>SUM(G38:G39)</f>
        <v>975222.137459</v>
      </c>
    </row>
    <row r="38" spans="1:7" ht="20.25" customHeight="1">
      <c r="A38" s="61">
        <v>1</v>
      </c>
      <c r="B38" s="62" t="s">
        <v>49</v>
      </c>
      <c r="C38" s="63">
        <v>205610</v>
      </c>
      <c r="D38" s="63">
        <f>D14-398+D15-4648+D21</f>
        <v>220212</v>
      </c>
      <c r="E38" s="64">
        <f t="shared" si="2"/>
        <v>107.10179465979282</v>
      </c>
      <c r="F38" s="64">
        <f t="shared" si="0"/>
        <v>98.07810990695445</v>
      </c>
      <c r="G38" s="63">
        <v>224527.165347</v>
      </c>
    </row>
    <row r="39" spans="1:7" ht="20.25" customHeight="1">
      <c r="A39" s="61">
        <v>2</v>
      </c>
      <c r="B39" s="62" t="s">
        <v>50</v>
      </c>
      <c r="C39" s="63">
        <v>513610</v>
      </c>
      <c r="D39" s="63">
        <f>691225+156880-D38</f>
        <v>627893</v>
      </c>
      <c r="E39" s="64">
        <f t="shared" si="2"/>
        <v>122.2509296937365</v>
      </c>
      <c r="F39" s="64">
        <f t="shared" si="0"/>
        <v>83.64156192940659</v>
      </c>
      <c r="G39" s="63">
        <v>750694.972112</v>
      </c>
    </row>
    <row r="40" spans="1:7" s="80" customFormat="1" ht="20.25" customHeight="1">
      <c r="A40" s="57" t="s">
        <v>6</v>
      </c>
      <c r="B40" s="58" t="s">
        <v>29</v>
      </c>
      <c r="C40" s="59">
        <f>C30</f>
        <v>444103</v>
      </c>
      <c r="D40" s="59">
        <f aca="true" t="shared" si="3" ref="C40:D42">D30</f>
        <v>519874</v>
      </c>
      <c r="E40" s="60">
        <f t="shared" si="2"/>
        <v>117.06158256080235</v>
      </c>
      <c r="F40" s="64">
        <f t="shared" si="0"/>
        <v>76.70382785850025</v>
      </c>
      <c r="G40" s="59">
        <f>G30</f>
        <v>677768</v>
      </c>
    </row>
    <row r="41" spans="1:7" s="80" customFormat="1" ht="20.25" customHeight="1">
      <c r="A41" s="57" t="s">
        <v>7</v>
      </c>
      <c r="B41" s="58" t="s">
        <v>13</v>
      </c>
      <c r="C41" s="59">
        <f t="shared" si="3"/>
        <v>0</v>
      </c>
      <c r="D41" s="59">
        <f t="shared" si="3"/>
        <v>0</v>
      </c>
      <c r="E41" s="60"/>
      <c r="F41" s="64"/>
      <c r="G41" s="59"/>
    </row>
    <row r="42" spans="1:7" s="80" customFormat="1" ht="20.25" customHeight="1">
      <c r="A42" s="57" t="s">
        <v>8</v>
      </c>
      <c r="B42" s="58" t="s">
        <v>24</v>
      </c>
      <c r="C42" s="59">
        <f>C32</f>
        <v>2000</v>
      </c>
      <c r="D42" s="59">
        <f t="shared" si="3"/>
        <v>319197</v>
      </c>
      <c r="E42" s="60">
        <f t="shared" si="2"/>
        <v>15959.85</v>
      </c>
      <c r="F42" s="60">
        <f t="shared" si="0"/>
        <v>135.1344371673998</v>
      </c>
      <c r="G42" s="59">
        <f>G32</f>
        <v>236207</v>
      </c>
    </row>
    <row r="43" spans="1:7" s="80" customFormat="1" ht="20.25" customHeight="1">
      <c r="A43" s="57" t="s">
        <v>11</v>
      </c>
      <c r="B43" s="58" t="s">
        <v>15</v>
      </c>
      <c r="C43" s="59"/>
      <c r="D43" s="59">
        <f>D33</f>
        <v>4506</v>
      </c>
      <c r="E43" s="60"/>
      <c r="F43" s="60">
        <f t="shared" si="0"/>
        <v>94.82323232323232</v>
      </c>
      <c r="G43" s="59">
        <f>G33</f>
        <v>4752</v>
      </c>
    </row>
    <row r="44" spans="1:7" s="80" customFormat="1" ht="20.25" customHeight="1">
      <c r="A44" s="99" t="s">
        <v>14</v>
      </c>
      <c r="B44" s="100" t="s">
        <v>65</v>
      </c>
      <c r="C44" s="101"/>
      <c r="D44" s="101">
        <v>173</v>
      </c>
      <c r="E44" s="102"/>
      <c r="F44" s="102">
        <f t="shared" si="0"/>
        <v>15.069686411149826</v>
      </c>
      <c r="G44" s="101">
        <v>1148</v>
      </c>
    </row>
    <row r="45" spans="1:7" s="80" customFormat="1" ht="20.25" customHeight="1">
      <c r="A45" s="73" t="s">
        <v>82</v>
      </c>
      <c r="B45" s="74" t="s">
        <v>83</v>
      </c>
      <c r="C45" s="75"/>
      <c r="D45" s="75">
        <f>D35</f>
        <v>254</v>
      </c>
      <c r="E45" s="76"/>
      <c r="F45" s="102">
        <f t="shared" si="0"/>
        <v>176.38888888888889</v>
      </c>
      <c r="G45" s="75">
        <f>G35</f>
        <v>144</v>
      </c>
    </row>
  </sheetData>
  <sheetProtection/>
  <mergeCells count="10">
    <mergeCell ref="A1:B1"/>
    <mergeCell ref="E1:F1"/>
    <mergeCell ref="E7:F7"/>
    <mergeCell ref="D7:D8"/>
    <mergeCell ref="C7:C8"/>
    <mergeCell ref="B7:B8"/>
    <mergeCell ref="A7:A8"/>
    <mergeCell ref="E6:F6"/>
    <mergeCell ref="A4:F4"/>
    <mergeCell ref="A3:F3"/>
  </mergeCells>
  <printOptions/>
  <pageMargins left="0.7086614173228347" right="0.2755905511811024" top="0.44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2">
      <selection activeCell="I11" sqref="I11"/>
    </sheetView>
  </sheetViews>
  <sheetFormatPr defaultColWidth="9.00390625" defaultRowHeight="15"/>
  <cols>
    <col min="1" max="1" width="4.8515625" style="1" customWidth="1"/>
    <col min="2" max="2" width="41.57421875" style="1" customWidth="1"/>
    <col min="3" max="3" width="11.57421875" style="1" customWidth="1"/>
    <col min="4" max="4" width="12.28125" style="1" customWidth="1"/>
    <col min="5" max="5" width="9.140625" style="1" bestFit="1" customWidth="1"/>
    <col min="6" max="6" width="9.140625" style="1" customWidth="1"/>
    <col min="7" max="7" width="11.28125" style="1" hidden="1" customWidth="1"/>
    <col min="8" max="8" width="9.00390625" style="1" customWidth="1"/>
    <col min="9" max="16384" width="9.00390625" style="1" customWidth="1"/>
  </cols>
  <sheetData>
    <row r="1" spans="1:6" ht="30.75" customHeight="1">
      <c r="A1" s="127"/>
      <c r="B1" s="127"/>
      <c r="E1" s="128" t="s">
        <v>10</v>
      </c>
      <c r="F1" s="128"/>
    </row>
    <row r="2" spans="1:6" ht="15.75" customHeight="1">
      <c r="A2" s="40"/>
      <c r="B2" s="40"/>
      <c r="E2" s="32"/>
      <c r="F2" s="32"/>
    </row>
    <row r="3" spans="1:6" ht="24" customHeight="1">
      <c r="A3" s="108" t="s">
        <v>84</v>
      </c>
      <c r="B3" s="108"/>
      <c r="C3" s="108"/>
      <c r="D3" s="108"/>
      <c r="E3" s="108"/>
      <c r="F3" s="108"/>
    </row>
    <row r="4" spans="1:6" ht="18">
      <c r="A4" s="109"/>
      <c r="B4" s="109"/>
      <c r="C4" s="109"/>
      <c r="D4" s="109"/>
      <c r="E4" s="109"/>
      <c r="F4" s="109"/>
    </row>
    <row r="5" spans="1:6" ht="14.25">
      <c r="A5" s="3"/>
      <c r="B5" s="3"/>
      <c r="C5" s="3"/>
      <c r="D5" s="3"/>
      <c r="E5" s="3"/>
      <c r="F5" s="3"/>
    </row>
    <row r="6" spans="5:6" ht="14.25">
      <c r="E6" s="129" t="s">
        <v>9</v>
      </c>
      <c r="F6" s="129"/>
    </row>
    <row r="7" spans="1:6" ht="31.5" customHeight="1">
      <c r="A7" s="114" t="s">
        <v>0</v>
      </c>
      <c r="B7" s="114" t="s">
        <v>1</v>
      </c>
      <c r="C7" s="121" t="s">
        <v>75</v>
      </c>
      <c r="D7" s="121" t="s">
        <v>80</v>
      </c>
      <c r="E7" s="121" t="s">
        <v>86</v>
      </c>
      <c r="F7" s="121"/>
    </row>
    <row r="8" spans="1:6" ht="41.25" customHeight="1">
      <c r="A8" s="115"/>
      <c r="B8" s="115"/>
      <c r="C8" s="121"/>
      <c r="D8" s="121"/>
      <c r="E8" s="30" t="s">
        <v>17</v>
      </c>
      <c r="F8" s="30" t="s">
        <v>18</v>
      </c>
    </row>
    <row r="9" spans="1:6" s="37" customFormat="1" ht="15.75" customHeight="1">
      <c r="A9" s="49" t="s">
        <v>2</v>
      </c>
      <c r="B9" s="49" t="s">
        <v>3</v>
      </c>
      <c r="C9" s="49">
        <v>1</v>
      </c>
      <c r="D9" s="49">
        <v>2</v>
      </c>
      <c r="E9" s="49" t="s">
        <v>19</v>
      </c>
      <c r="F9" s="49">
        <v>4</v>
      </c>
    </row>
    <row r="10" spans="1:7" s="37" customFormat="1" ht="19.5" customHeight="1">
      <c r="A10" s="50"/>
      <c r="B10" s="50" t="s">
        <v>71</v>
      </c>
      <c r="C10" s="85">
        <f>C11+C26+C30</f>
        <v>1165323</v>
      </c>
      <c r="D10" s="85">
        <f>D11+D26+D30</f>
        <v>1494860</v>
      </c>
      <c r="E10" s="86">
        <f>D10/C10*100</f>
        <v>128.27859743607567</v>
      </c>
      <c r="F10" s="86">
        <f>D10/G10*100</f>
        <v>91.31174427873763</v>
      </c>
      <c r="G10" s="85">
        <f>G11+G26+G30</f>
        <v>1637095</v>
      </c>
    </row>
    <row r="11" spans="1:7" s="37" customFormat="1" ht="19.5" customHeight="1">
      <c r="A11" s="7" t="s">
        <v>2</v>
      </c>
      <c r="B11" s="8" t="s">
        <v>74</v>
      </c>
      <c r="C11" s="16">
        <f>C12+C15+C25</f>
        <v>1069639</v>
      </c>
      <c r="D11" s="16">
        <f>D12+D15+D25</f>
        <v>1343121</v>
      </c>
      <c r="E11" s="84">
        <f>D11/C11*100</f>
        <v>125.56769152957213</v>
      </c>
      <c r="F11" s="84">
        <f aca="true" t="shared" si="0" ref="F11:F25">D11/G11*100</f>
        <v>99.92136458117898</v>
      </c>
      <c r="G11" s="16">
        <f>G12+G15+G25</f>
        <v>1344178</v>
      </c>
    </row>
    <row r="12" spans="1:9" s="37" customFormat="1" ht="21" customHeight="1">
      <c r="A12" s="4" t="s">
        <v>4</v>
      </c>
      <c r="B12" s="15" t="s">
        <v>25</v>
      </c>
      <c r="C12" s="38">
        <f>SUM(C13:C14)</f>
        <v>468125</v>
      </c>
      <c r="D12" s="38">
        <f>SUM(D13:D14)</f>
        <v>583500</v>
      </c>
      <c r="E12" s="39">
        <f>D12/C12*100</f>
        <v>124.64619492656877</v>
      </c>
      <c r="F12" s="83">
        <v>101.1775863076377</v>
      </c>
      <c r="G12" s="38">
        <f>SUM(G13:G14)</f>
        <v>647720</v>
      </c>
      <c r="I12" s="48"/>
    </row>
    <row r="13" spans="1:9" ht="23.25" customHeight="1">
      <c r="A13" s="6">
        <v>1</v>
      </c>
      <c r="B13" s="5" t="s">
        <v>51</v>
      </c>
      <c r="C13" s="13">
        <f>471125-3000</f>
        <v>468125</v>
      </c>
      <c r="D13" s="13">
        <f>605401-3000-7442-11459</f>
        <v>583500</v>
      </c>
      <c r="E13" s="28">
        <f>D13/C13*100</f>
        <v>124.64619492656877</v>
      </c>
      <c r="F13" s="28">
        <f>D13/G13*100</f>
        <v>90.08522200951028</v>
      </c>
      <c r="G13" s="1">
        <v>647720</v>
      </c>
      <c r="I13" s="48"/>
    </row>
    <row r="14" spans="1:9" ht="23.25" customHeight="1">
      <c r="A14" s="6">
        <v>2</v>
      </c>
      <c r="B14" s="5" t="s">
        <v>52</v>
      </c>
      <c r="C14" s="12"/>
      <c r="D14" s="12"/>
      <c r="E14" s="12"/>
      <c r="F14" s="12"/>
      <c r="I14" s="48"/>
    </row>
    <row r="15" spans="1:9" s="37" customFormat="1" ht="19.5" customHeight="1">
      <c r="A15" s="4" t="s">
        <v>6</v>
      </c>
      <c r="B15" s="15" t="s">
        <v>26</v>
      </c>
      <c r="C15" s="38">
        <f>672181-95684+3000</f>
        <v>579497</v>
      </c>
      <c r="D15" s="38">
        <f>610039+149582-D25</f>
        <v>757961</v>
      </c>
      <c r="E15" s="39">
        <f>D15/C15*100</f>
        <v>130.79636305278544</v>
      </c>
      <c r="F15" s="39">
        <f t="shared" si="0"/>
        <v>110.83796644273711</v>
      </c>
      <c r="G15" s="38">
        <v>683846</v>
      </c>
      <c r="I15" s="48"/>
    </row>
    <row r="16" spans="1:9" s="22" customFormat="1" ht="21.75" customHeight="1">
      <c r="A16" s="24"/>
      <c r="B16" s="25" t="s">
        <v>53</v>
      </c>
      <c r="C16" s="26"/>
      <c r="D16" s="26"/>
      <c r="E16" s="28"/>
      <c r="F16" s="28"/>
      <c r="I16" s="48"/>
    </row>
    <row r="17" spans="1:9" ht="21.75" customHeight="1">
      <c r="A17" s="6">
        <v>1</v>
      </c>
      <c r="B17" s="23" t="s">
        <v>54</v>
      </c>
      <c r="C17" s="21">
        <f>339080-28200</f>
        <v>310880</v>
      </c>
      <c r="D17" s="21">
        <f>361162+700-28200-190</f>
        <v>333472</v>
      </c>
      <c r="E17" s="28">
        <f>D17/C17*100</f>
        <v>107.26711271230056</v>
      </c>
      <c r="F17" s="28">
        <f t="shared" si="0"/>
        <v>100.4681879259335</v>
      </c>
      <c r="G17" s="1">
        <v>331918</v>
      </c>
      <c r="I17" s="48"/>
    </row>
    <row r="18" spans="1:9" ht="21.75" customHeight="1">
      <c r="A18" s="6">
        <v>2</v>
      </c>
      <c r="B18" s="23" t="s">
        <v>55</v>
      </c>
      <c r="C18" s="13">
        <v>280</v>
      </c>
      <c r="D18" s="12">
        <v>274</v>
      </c>
      <c r="E18" s="28">
        <f aca="true" t="shared" si="1" ref="E18:E23">D18/C18*100</f>
        <v>97.85714285714285</v>
      </c>
      <c r="F18" s="28">
        <f t="shared" si="0"/>
        <v>153.07262569832403</v>
      </c>
      <c r="G18" s="1">
        <v>179</v>
      </c>
      <c r="I18" s="48"/>
    </row>
    <row r="19" spans="1:9" ht="21.75" customHeight="1">
      <c r="A19" s="6">
        <v>3</v>
      </c>
      <c r="B19" s="23" t="s">
        <v>63</v>
      </c>
      <c r="C19" s="13">
        <f>7308-180</f>
        <v>7128</v>
      </c>
      <c r="D19" s="13">
        <f>2838+3618+203+993+952-180</f>
        <v>8424</v>
      </c>
      <c r="E19" s="28">
        <f t="shared" si="1"/>
        <v>118.18181818181819</v>
      </c>
      <c r="F19" s="28">
        <f t="shared" si="0"/>
        <v>102.6565927370217</v>
      </c>
      <c r="G19" s="1">
        <v>8206</v>
      </c>
      <c r="I19" s="48"/>
    </row>
    <row r="20" spans="1:9" ht="21.75" customHeight="1">
      <c r="A20" s="6">
        <v>4</v>
      </c>
      <c r="B20" s="23" t="s">
        <v>70</v>
      </c>
      <c r="C20" s="13">
        <v>711</v>
      </c>
      <c r="D20" s="13">
        <v>774</v>
      </c>
      <c r="E20" s="28">
        <f t="shared" si="1"/>
        <v>108.86075949367088</v>
      </c>
      <c r="F20" s="28">
        <f t="shared" si="0"/>
        <v>98.9769820971867</v>
      </c>
      <c r="G20" s="1">
        <v>782</v>
      </c>
      <c r="I20" s="48"/>
    </row>
    <row r="21" spans="1:9" ht="25.5" customHeight="1">
      <c r="A21" s="6">
        <v>5</v>
      </c>
      <c r="B21" s="23" t="s">
        <v>16</v>
      </c>
      <c r="C21" s="13">
        <f>25594-14000</f>
        <v>11594</v>
      </c>
      <c r="D21" s="21">
        <f>9671+1155</f>
        <v>10826</v>
      </c>
      <c r="E21" s="28">
        <f t="shared" si="1"/>
        <v>93.37588407797136</v>
      </c>
      <c r="F21" s="28">
        <f t="shared" si="0"/>
        <v>1813.4003350083751</v>
      </c>
      <c r="G21" s="1">
        <v>597</v>
      </c>
      <c r="I21" s="48"/>
    </row>
    <row r="22" spans="1:9" ht="21" customHeight="1">
      <c r="A22" s="6">
        <v>6</v>
      </c>
      <c r="B22" s="23" t="s">
        <v>56</v>
      </c>
      <c r="C22" s="13">
        <f>71603-37084-38</f>
        <v>34481</v>
      </c>
      <c r="D22" s="13">
        <f>48773+31875-5273-690-20112-5019</f>
        <v>49554</v>
      </c>
      <c r="E22" s="28">
        <f t="shared" si="1"/>
        <v>143.71392941039994</v>
      </c>
      <c r="F22" s="28">
        <v>161.78440126050418</v>
      </c>
      <c r="G22" s="1">
        <v>38831</v>
      </c>
      <c r="I22" s="48"/>
    </row>
    <row r="23" spans="1:9" ht="32.25" customHeight="1">
      <c r="A23" s="6">
        <v>7</v>
      </c>
      <c r="B23" s="23" t="s">
        <v>57</v>
      </c>
      <c r="C23" s="13">
        <f>106044-120-62</f>
        <v>105862</v>
      </c>
      <c r="D23" s="13">
        <f>40494+85774</f>
        <v>126268</v>
      </c>
      <c r="E23" s="28">
        <f t="shared" si="1"/>
        <v>119.2760386163118</v>
      </c>
      <c r="F23" s="28">
        <f t="shared" si="0"/>
        <v>108.88833314648892</v>
      </c>
      <c r="G23" s="1">
        <v>115961</v>
      </c>
      <c r="I23" s="48"/>
    </row>
    <row r="24" spans="1:9" ht="21.75" customHeight="1">
      <c r="A24" s="6">
        <v>8</v>
      </c>
      <c r="B24" s="5" t="s">
        <v>58</v>
      </c>
      <c r="C24" s="13">
        <v>90399</v>
      </c>
      <c r="D24" s="21">
        <f>137364+5231-38542-5485</f>
        <v>98568</v>
      </c>
      <c r="E24" s="28">
        <f>D24/C24*100</f>
        <v>109.03660438721667</v>
      </c>
      <c r="F24" s="28">
        <f t="shared" si="0"/>
        <v>68.79108915037058</v>
      </c>
      <c r="G24" s="1">
        <v>143286</v>
      </c>
      <c r="I24" s="48"/>
    </row>
    <row r="25" spans="1:7" s="37" customFormat="1" ht="26.25" customHeight="1">
      <c r="A25" s="4" t="s">
        <v>7</v>
      </c>
      <c r="B25" s="15" t="s">
        <v>27</v>
      </c>
      <c r="C25" s="38">
        <v>22017</v>
      </c>
      <c r="D25" s="38">
        <v>1660</v>
      </c>
      <c r="E25" s="39">
        <f>D25/C25*100</f>
        <v>7.539628468910388</v>
      </c>
      <c r="F25" s="39">
        <f t="shared" si="0"/>
        <v>13.162067871868063</v>
      </c>
      <c r="G25" s="37">
        <v>12612</v>
      </c>
    </row>
    <row r="26" spans="1:7" s="37" customFormat="1" ht="39" customHeight="1">
      <c r="A26" s="4" t="s">
        <v>3</v>
      </c>
      <c r="B26" s="15" t="s">
        <v>59</v>
      </c>
      <c r="C26" s="38">
        <f>SUM(C27:C29)</f>
        <v>95684</v>
      </c>
      <c r="D26" s="38">
        <f>SUM(D27:D29)</f>
        <v>125592</v>
      </c>
      <c r="E26" s="39">
        <f>D26/C26*100</f>
        <v>131.25705447096695</v>
      </c>
      <c r="F26" s="83">
        <f>D26/G26*100</f>
        <v>107.62414842109773</v>
      </c>
      <c r="G26" s="38">
        <v>116695</v>
      </c>
    </row>
    <row r="27" spans="1:7" ht="24.75" customHeight="1">
      <c r="A27" s="6">
        <v>1</v>
      </c>
      <c r="B27" s="5" t="s">
        <v>60</v>
      </c>
      <c r="C27" s="13"/>
      <c r="D27" s="21">
        <f>5963-690+7442+5019</f>
        <v>17734</v>
      </c>
      <c r="E27" s="28"/>
      <c r="F27" s="104">
        <f>D27/G27*100</f>
        <v>322.61233400036383</v>
      </c>
      <c r="G27" s="1">
        <v>5497</v>
      </c>
    </row>
    <row r="28" spans="1:6" ht="24.75" customHeight="1">
      <c r="A28" s="6">
        <v>2</v>
      </c>
      <c r="B28" s="5" t="s">
        <v>61</v>
      </c>
      <c r="C28" s="13"/>
      <c r="D28" s="12"/>
      <c r="E28" s="28"/>
      <c r="F28" s="28"/>
    </row>
    <row r="29" spans="1:7" ht="36" customHeight="1">
      <c r="A29" s="90">
        <v>3</v>
      </c>
      <c r="B29" s="91" t="s">
        <v>62</v>
      </c>
      <c r="C29" s="45">
        <f>95684</f>
        <v>95684</v>
      </c>
      <c r="D29" s="45">
        <f>690+20112+28200+3000+180+38542+5485+190+11459</f>
        <v>107858</v>
      </c>
      <c r="E29" s="94">
        <f>D29/C29*100</f>
        <v>112.72313030391705</v>
      </c>
      <c r="F29" s="92">
        <f>D29/G29*100</f>
        <v>96.99634885519524</v>
      </c>
      <c r="G29" s="1">
        <v>111198</v>
      </c>
    </row>
    <row r="30" spans="1:7" s="37" customFormat="1" ht="26.25" customHeight="1">
      <c r="A30" s="29" t="s">
        <v>76</v>
      </c>
      <c r="B30" s="11" t="s">
        <v>77</v>
      </c>
      <c r="C30" s="33"/>
      <c r="D30" s="33">
        <v>26147</v>
      </c>
      <c r="E30" s="89"/>
      <c r="F30" s="93">
        <f>D30/G30*100</f>
        <v>14.837534473561758</v>
      </c>
      <c r="G30" s="38">
        <v>176222</v>
      </c>
    </row>
  </sheetData>
  <sheetProtection/>
  <mergeCells count="10">
    <mergeCell ref="E7:F7"/>
    <mergeCell ref="A1:B1"/>
    <mergeCell ref="E1:F1"/>
    <mergeCell ref="A4:F4"/>
    <mergeCell ref="C7:C8"/>
    <mergeCell ref="D7:D8"/>
    <mergeCell ref="A7:A8"/>
    <mergeCell ref="B7:B8"/>
    <mergeCell ref="E6:F6"/>
    <mergeCell ref="A3:F3"/>
  </mergeCells>
  <printOptions/>
  <pageMargins left="0.7" right="0.19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2024-01-09T09:40:15Z</cp:lastPrinted>
  <dcterms:created xsi:type="dcterms:W3CDTF">2019-03-06T09:20:07Z</dcterms:created>
  <dcterms:modified xsi:type="dcterms:W3CDTF">2024-01-10T10:41:36Z</dcterms:modified>
  <cp:category/>
  <cp:version/>
  <cp:contentType/>
  <cp:contentStatus/>
</cp:coreProperties>
</file>