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8040" firstSheet="1" activeTab="1"/>
  </bookViews>
  <sheets>
    <sheet name="Sheet1" sheetId="1" state="hidden" r:id="rId1"/>
    <sheet name="QUYET DINH" sheetId="2" r:id="rId2"/>
    <sheet name="QUYET DINH (2)" sheetId="3" state="hidden" r:id="rId3"/>
    <sheet name="KCM" sheetId="4" state="hidden" r:id="rId4"/>
    <sheet name="CO CHE DT DAC THU" sheetId="5" state="hidden" r:id="rId5"/>
    <sheet name="NHOM C DUOI 5 TY" sheetId="6" state="hidden" r:id="rId6"/>
  </sheets>
  <definedNames>
    <definedName name="_xlnm.Print_Titles" localSheetId="4">'CO CHE DT DAC THU'!$7:$9</definedName>
    <definedName name="_xlnm.Print_Titles" localSheetId="5">'NHOM C DUOI 5 TY'!$7:$9</definedName>
    <definedName name="_xlnm.Print_Titles" localSheetId="1">'QUYET DINH'!$4:$5</definedName>
    <definedName name="_xlnm.Print_Titles" localSheetId="2">'QUYET DINH (2)'!$4:$4</definedName>
  </definedNames>
  <calcPr fullCalcOnLoad="1"/>
</workbook>
</file>

<file path=xl/sharedStrings.xml><?xml version="1.0" encoding="utf-8"?>
<sst xmlns="http://schemas.openxmlformats.org/spreadsheetml/2006/main" count="1527" uniqueCount="856">
  <si>
    <t>CHƯƠNG TRÌNH MỤC TIÊU QUỐC GIA XÂY DỰNG NÔNG THÔN MỚI TỈNH BÌNH ĐỊNH</t>
  </si>
  <si>
    <t>Đơn vị tính: Triệu đồng</t>
  </si>
  <si>
    <t>TT</t>
  </si>
  <si>
    <t>Danh mục dự án</t>
  </si>
  <si>
    <t>Thời gian khởi công - hoàn thành</t>
  </si>
  <si>
    <t>Quyết định đầu tư hoặc dự toán</t>
  </si>
  <si>
    <t>Lũy kế vốn đã giao từ đầu dự án đến ngày 31/12//2016</t>
  </si>
  <si>
    <t>Chi tiết kế hoạch vốn năm 2017 theo Quyết định số 1772/QĐ-UBND ngày 22/5/2017</t>
  </si>
  <si>
    <t>Chi tiết kế hoạch vốn năm 2017 theo Quyết định số 1844QĐ-UBND ngày 26/5/2017</t>
  </si>
  <si>
    <t>Ghi chú</t>
  </si>
  <si>
    <t>Số quyết định; ngày, tháng, năm ban hành</t>
  </si>
  <si>
    <t>Tổng mức đầu tư/ Tổng dự toán</t>
  </si>
  <si>
    <t xml:space="preserve">Tổng các nguồn vốn </t>
  </si>
  <si>
    <t>Trong đó:</t>
  </si>
  <si>
    <t>Vốn trái phiếu CP + Ngân sách TW</t>
  </si>
  <si>
    <t>Ngân sách tỉnh</t>
  </si>
  <si>
    <t>Vốn NS địa phương (cấp huyện, xã), vốn lồng ghép và các nguồn vốn hợp pháp khác</t>
  </si>
  <si>
    <t xml:space="preserve">Vốn NS huyện + Ngân sách xã </t>
  </si>
  <si>
    <t>Vốn lồng ghép và các nguồn vốn hợp pháp khác</t>
  </si>
  <si>
    <t>I</t>
  </si>
  <si>
    <t>CÓ SỬ DỤNG VỐN NGÂN SÁCH TRUNG ƯƠNG, VỐN NGÂN SÁCH TỈNH KẾ HOẠCH NĂM 2017</t>
  </si>
  <si>
    <t>ĐỀ NGHỊ THẨM ĐỊNH BÁO CÁO ĐỀ XUẤT CHỦ TRƯƠNG ĐẦU TƯ</t>
  </si>
  <si>
    <t>Tên dự án</t>
  </si>
  <si>
    <t>Nguồn vốn đầu tư dự kiến các năm</t>
  </si>
  <si>
    <t>Kế hoạch năm 2017</t>
  </si>
  <si>
    <t>Kế hoạch năm 2018</t>
  </si>
  <si>
    <t>Tổng</t>
  </si>
  <si>
    <t>Ngân sách TW</t>
  </si>
  <si>
    <t xml:space="preserve">Ngân sách TW </t>
  </si>
  <si>
    <t>PHỤ LỤC 01</t>
  </si>
  <si>
    <t>HUYỆN HOÀI NHƠN</t>
  </si>
  <si>
    <t>Xã Hoài Châu Bắc</t>
  </si>
  <si>
    <t>Tiêu chí: Thủy Lợi</t>
  </si>
  <si>
    <t>Tuy An</t>
  </si>
  <si>
    <t>Gia An Đông</t>
  </si>
  <si>
    <t>Từ Rào Phước đến đến Mẫu Hích-Chương Hòa</t>
  </si>
  <si>
    <t>Chương Hòa</t>
  </si>
  <si>
    <t>Hy Thế</t>
  </si>
  <si>
    <t>Ngán Lỗ Xoi đến Ngán Mẫu Hào- Bình Đê</t>
  </si>
  <si>
    <t>Bình Đê</t>
  </si>
  <si>
    <t>Từ Xóm 1 Quy Thuận đến
 Gia An Đông</t>
  </si>
  <si>
    <t xml:space="preserve">Quy Thuận </t>
  </si>
  <si>
    <t>Từ rào Xuân đến đường Tây tỉnh -Tuy An</t>
  </si>
  <si>
    <t>Từ Liên Gia đến Mốc Thủy-Hy Thế</t>
  </si>
  <si>
    <t>2016-2017</t>
  </si>
  <si>
    <t>Xã Hoài Xuân</t>
  </si>
  <si>
    <t>Tiêu chí về giao thông</t>
  </si>
  <si>
    <t>1.1</t>
  </si>
  <si>
    <t>Thuận Thượng 2</t>
  </si>
  <si>
    <t>Hòa Trung I</t>
  </si>
  <si>
    <t xml:space="preserve">Quy mô đầu tư (km) </t>
  </si>
  <si>
    <t>Bê tông GTNT, tuyến nhà Vận (nhà Mười)-nhà Rân (Thuận Thượng 2)</t>
  </si>
  <si>
    <t>Bê tông GTNT, tuyến nhà Diện-nhà Đức (Hòa Trung 1)</t>
  </si>
  <si>
    <t>Bê tông GTNT, tuyến nhà Ánh-Miểu xóm 2 (Hòa Trung 1)</t>
  </si>
  <si>
    <t>Bê tông GTNT, tuyến nhà Ngọc-nhà Phúc (Hòa Trung 1)</t>
  </si>
  <si>
    <t>Xã Hoài Thanh</t>
  </si>
  <si>
    <t>Tiêu chí: Giao thông</t>
  </si>
  <si>
    <t>BTGT tuyến từ Quán chuyển đến nghĩa địa ba xác máu, Trường An 2</t>
  </si>
  <si>
    <t>Trường An 2</t>
  </si>
  <si>
    <t>Tuyến đường từ dốc Đố đến cổng làng văn hóa thôn An Lộc 2</t>
  </si>
  <si>
    <t>An Lộc 2</t>
  </si>
  <si>
    <t>Tuyến đường từ nhà Chế Thành-nhà Huỳnh Thương, Lâm Trúc 2</t>
  </si>
  <si>
    <t>Lâm Trúc 2</t>
  </si>
  <si>
    <t>Tuyến đường từ Quán Điều - nhà Xiêm An Lộc 2</t>
  </si>
  <si>
    <t>Tuyến đường từ nhà Liêm-nhà Trung thôn Mỹ An 1</t>
  </si>
  <si>
    <t>Mỹ An 1</t>
  </si>
  <si>
    <t>Tuyến đường từ Trường Mẫu giáo-nhà Tòng An Lộc 1</t>
  </si>
  <si>
    <t>Tiêu chí: giao thông</t>
  </si>
  <si>
    <t xml:space="preserve">Tuyến đường Ngõ Trân - Hồ Hố Giang </t>
  </si>
  <si>
    <t>Tuyến Hải thừ - Lê Văn Hoàng, xóm 2</t>
  </si>
  <si>
    <t>Tuyến ngõ Quang thôn Mỹ Bình 3 - giáp đường xóm 1</t>
  </si>
  <si>
    <t>Xã Hoài Châu</t>
  </si>
  <si>
    <t>Xã  Tam Quan Nam</t>
  </si>
  <si>
    <t>TQN</t>
  </si>
  <si>
    <t>Nối dài Động Rừng-Trụ sở thôn Cửu Lợi Đông (L=5000m) BT loại A</t>
  </si>
  <si>
    <t>XD Trạm y tế xã Tam Quan Nam</t>
  </si>
  <si>
    <t>Tuyến từ Kênh N2-3 đến nhà bà Thập (L=830m)</t>
  </si>
  <si>
    <t>Tuyến từ Vũng Soi-Bèo Vàng (L=250m)</t>
  </si>
  <si>
    <t>Tuyến từ kênh N2-3 đến giáp Mương Chài (Ngang) (L=520m)</t>
  </si>
  <si>
    <t>Tuyến từ Bèo Vàng-Trước Sự (L=420m)</t>
  </si>
  <si>
    <t>Xã Hoài Hải</t>
  </si>
  <si>
    <t>Tiêu chí Giao thông</t>
  </si>
  <si>
    <t>Kim Giao Nam-Kim Giao Trung-Kim Giao Bắc</t>
  </si>
  <si>
    <t>2017-2018</t>
  </si>
  <si>
    <t>Địa điểm xây dựng (tên thôn)</t>
  </si>
  <si>
    <t>Tuyến từ Trụ sở thôn - ngõ Trương</t>
  </si>
  <si>
    <t>Trung Hóa</t>
  </si>
  <si>
    <t>Tuyến đường từ nhà ông Biểu-nhà ông Dân (280m); tuyến đường từ nhà ông Nguyên-nhà ông Tin (325m); tuyến đường từ nhà ông Xây-nhà ông Chính (nối dài 195m)</t>
  </si>
  <si>
    <t>Cửu Lợi Bắc</t>
  </si>
  <si>
    <t>Tuyến đường từ Châu Văn Sở-nhà ông Bá (123m); tuyến đường từ nhà nghỉ Hải Yến-nhà ông Hùng (120m)</t>
  </si>
  <si>
    <t>Tiêu chí Thủy lợi</t>
  </si>
  <si>
    <t>Cửu Lợi Đông</t>
  </si>
  <si>
    <t>Tiêu chí Y tế</t>
  </si>
  <si>
    <t>Xã Hoài Mỹ</t>
  </si>
  <si>
    <t>Tuyến trụ sở cũ Định Trị - nhà Thanh</t>
  </si>
  <si>
    <t>Tuyến nhà Phúc- nhà Có</t>
  </si>
  <si>
    <t>Tuyến quán Sương - nhà Trà</t>
  </si>
  <si>
    <t>Tuyến Bờ Đê- nhà Thỉnh An Nghiệp</t>
  </si>
  <si>
    <t>Tuyến Quán Quang- ngõ Nhi</t>
  </si>
  <si>
    <t>Tuyến đường ngang nhà bà Khá- đội 14</t>
  </si>
  <si>
    <t>Tuyến nhà Võ- nhà Cơ đi Công Sơn</t>
  </si>
  <si>
    <t>Tuyến nhà Triên- nhà Khế Khánh Trạch</t>
  </si>
  <si>
    <t>Tuyến nhà Anh- nhà Sơn</t>
  </si>
  <si>
    <t>Tuyến nhà Ký- BTXM Cầu máng</t>
  </si>
  <si>
    <t>Tuyến nhà Nghĩa- Cầu Chấn</t>
  </si>
  <si>
    <t>Tuyến nhà Tuệ- Cầu Chấn</t>
  </si>
  <si>
    <t>Tuyến nhà Đông- nhà Tùng</t>
  </si>
  <si>
    <t>Tuyến nhà Chịu- nhà Phan</t>
  </si>
  <si>
    <t>Tuyến trường Mẫu Giáo- nhà Đồng</t>
  </si>
  <si>
    <t>Tuyến nhà Hùng ra đồng ruộng</t>
  </si>
  <si>
    <t>Tuyến nhà Khoa- trụ sở thôn</t>
  </si>
  <si>
    <t xml:space="preserve">Tuyến nhà Đồng- nhà Thẩm </t>
  </si>
  <si>
    <t>Tuyến nhà Thạch- nhà Tích</t>
  </si>
  <si>
    <t>Tuyến ĐT 639-nhà Châu</t>
  </si>
  <si>
    <t>Tuyến nhà Là- Nghĩa địa</t>
  </si>
  <si>
    <t>Tuyến nhà Chấp- nhà Lan</t>
  </si>
  <si>
    <t>Tuyến nhà Phúc- nhà Công</t>
  </si>
  <si>
    <t>Tuyến nhà Nhất- nhà Quý</t>
  </si>
  <si>
    <t>Tuyến nhà Thể- nhà Vân</t>
  </si>
  <si>
    <t>Tuyến quán Vân- nhà Thọ</t>
  </si>
  <si>
    <t>Tuyến nhà Nguyên- nhà Xuyên</t>
  </si>
  <si>
    <t>Tuyến nhà Phúc- nhà Thảnh</t>
  </si>
  <si>
    <t>Tuyến nhà Liên- ĐT 639</t>
  </si>
  <si>
    <t>Tuyến nhà Sở - trại Thu Dung</t>
  </si>
  <si>
    <t>Tuyến đường từ ngõ Hòa- chân Gò Mã; Ngõ Trung- nhà Lần và tuyến đường Xóm thôn Định Trị</t>
  </si>
  <si>
    <t>Tuyến đường liên xã- Hóc Tranh; Tuyến đường tù nhà Cứng- nhà Thương- nhà Tý; nhà Khinh- nhà Tiếng và tuyến đường xóm thôn Định Công</t>
  </si>
  <si>
    <t>Tuyến đường nhà Hường- nhà Chu; nhà Trường- nhà Tuấn; tuyến nhà Toản- nhà Nam và tuyến đường xóm thôn Mỹ Thọ</t>
  </si>
  <si>
    <t>Tuyến đường từ nhà Miên- Đình Làng; nhà Thẩm- nhà văn hóa Thôn; Tuyến đường nhà Triên- nhà văn hóa thôn và tuyến đường xóm thôn Mỹ Khánh</t>
  </si>
  <si>
    <t>Tuyến từ quán Hổ- nhà Quang- nhà Thứ; nhà Gái- nhà Hoài; nhà Nơi- quán Chi; Đường liên thôn nhà Lạc- nhà Bé; nhà Liệu- nhà Châu; nhà Liễu- nhà Dấn- nhà Thỉnh- hoang Xoài</t>
  </si>
  <si>
    <t>Tiêu chí: Cơ sở, vật chất văn hóa</t>
  </si>
  <si>
    <t>Nâng cấp, mở rộng nhà văn hóa thôn An Nghiệp</t>
  </si>
  <si>
    <t>Nâng cấp, mở rộng nhà văn hóa thôn Phú Xuân</t>
  </si>
  <si>
    <t>Nâng cấp, mở rộng nhà văn hóa thôn Công Lương</t>
  </si>
  <si>
    <t>Nâng cấp, mở rộng 11 khu thể thao thôn</t>
  </si>
  <si>
    <t>Định Trị</t>
  </si>
  <si>
    <t>Phú Xuân</t>
  </si>
  <si>
    <t>Công Lương</t>
  </si>
  <si>
    <t>An Nghiệp</t>
  </si>
  <si>
    <t>Định Công</t>
  </si>
  <si>
    <t>Khánh Trạch</t>
  </si>
  <si>
    <t>Xuân Khánh</t>
  </si>
  <si>
    <t>Mỹ Khánh</t>
  </si>
  <si>
    <t>Xuân Vinh</t>
  </si>
  <si>
    <t>Lộ Diêu</t>
  </si>
  <si>
    <t>Mỹ Thọ</t>
  </si>
  <si>
    <t>2015-2016</t>
  </si>
  <si>
    <t>Tiêu chí giao thông</t>
  </si>
  <si>
    <t>2014</t>
  </si>
  <si>
    <t>2016</t>
  </si>
  <si>
    <t>Quy mô đầu tư của dự án</t>
  </si>
  <si>
    <t>Ngân sách cấp huyện</t>
  </si>
  <si>
    <t xml:space="preserve">Ngân sách xã </t>
  </si>
  <si>
    <t>Vốn lồng ghép và các nguồn vốn khác</t>
  </si>
  <si>
    <t>LĐ</t>
  </si>
  <si>
    <t>Sửa chữa Trụ sở làm việc UBND xã</t>
  </si>
  <si>
    <t>Nhuận An Đông</t>
  </si>
  <si>
    <t>Sửa chữa</t>
  </si>
  <si>
    <t>Xã Hoài Hương</t>
  </si>
  <si>
    <t xml:space="preserve">Xây dựng nhà văn hóa  thôn Lại Đức </t>
  </si>
  <si>
    <t>Xã Hoài Hảo</t>
  </si>
  <si>
    <t>Tuyến đường từ nhà Nhất- nhà Thân</t>
  </si>
  <si>
    <t>2015</t>
  </si>
  <si>
    <t>Tuyến đường từ Quán Cù - nhà Khanh</t>
  </si>
  <si>
    <t>Phụng Du 2</t>
  </si>
  <si>
    <t>Tuyến đường từ nhà Đảnh -  bàu Ông Trá</t>
  </si>
  <si>
    <t>Hội Phú</t>
  </si>
  <si>
    <t>Tuyến đường từ Cửa hàng XM nhơn - BT (nhà Hường)</t>
  </si>
  <si>
    <t>Tiêu chí Thủy lợi</t>
  </si>
  <si>
    <t>KCKM tuyến từ cống  N6 - đất thổ</t>
  </si>
  <si>
    <t>Tấn
 Thạnh 2</t>
  </si>
  <si>
    <t>2016- 
2017</t>
  </si>
  <si>
    <t>Xã Hoài Phú</t>
  </si>
  <si>
    <t>Tuyến mương từ kênh N1 đến cống Cam Khổ</t>
  </si>
  <si>
    <t>Theo đề án nông thôn mới là tuyến: Trạm bơm xóm 17 đến ngã tư xóm 16</t>
  </si>
  <si>
    <t>1.1.1</t>
  </si>
  <si>
    <t>1.1.2</t>
  </si>
  <si>
    <t>1.1.3</t>
  </si>
  <si>
    <t>1.1.4</t>
  </si>
  <si>
    <t>1.1.5</t>
  </si>
  <si>
    <t>1.1.6</t>
  </si>
  <si>
    <t>2.1</t>
  </si>
  <si>
    <t>2.1.1</t>
  </si>
  <si>
    <t>2.1.2</t>
  </si>
  <si>
    <t>2.1.3</t>
  </si>
  <si>
    <t>2.1.4</t>
  </si>
  <si>
    <t>3.1</t>
  </si>
  <si>
    <t>3.1.1</t>
  </si>
  <si>
    <t>4.1.1</t>
  </si>
  <si>
    <t>3.1.2</t>
  </si>
  <si>
    <t>3.1.3</t>
  </si>
  <si>
    <t>3.1.4</t>
  </si>
  <si>
    <t>3.1.5</t>
  </si>
  <si>
    <t>3.1.6</t>
  </si>
  <si>
    <t>4.1</t>
  </si>
  <si>
    <t>5.2.2</t>
  </si>
  <si>
    <t>4.1.2</t>
  </si>
  <si>
    <t>4.1.3</t>
  </si>
  <si>
    <t>4.1.4</t>
  </si>
  <si>
    <t>5.1</t>
  </si>
  <si>
    <t>5.1.1</t>
  </si>
  <si>
    <t>5.1.2</t>
  </si>
  <si>
    <t>5.1.3</t>
  </si>
  <si>
    <t>5.2</t>
  </si>
  <si>
    <t>5.2.1</t>
  </si>
  <si>
    <t>5.2.3</t>
  </si>
  <si>
    <t>5.2.4</t>
  </si>
  <si>
    <t>5.3</t>
  </si>
  <si>
    <t>5.3.1</t>
  </si>
  <si>
    <t>6.1</t>
  </si>
  <si>
    <t>6.1.1</t>
  </si>
  <si>
    <t>7.1</t>
  </si>
  <si>
    <t>7.1.1</t>
  </si>
  <si>
    <t>7.1.2</t>
  </si>
  <si>
    <t>7.1.3</t>
  </si>
  <si>
    <t>7.1.4</t>
  </si>
  <si>
    <t>7.1.5</t>
  </si>
  <si>
    <t>7.1.6</t>
  </si>
  <si>
    <t>7.1.7</t>
  </si>
  <si>
    <t>7.1.8</t>
  </si>
  <si>
    <t>7.1.9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</si>
  <si>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</si>
  <si>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</si>
  <si>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</si>
  <si>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</si>
  <si>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</si>
  <si>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</si>
  <si>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</si>
  <si>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</si>
  <si>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</si>
  <si>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</si>
  <si>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</si>
  <si>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</si>
  <si>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</si>
  <si>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</si>
  <si>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</si>
  <si>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</si>
  <si>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</si>
  <si>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</si>
  <si>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</si>
  <si>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</si>
  <si>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</si>
  <si>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</si>
  <si>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</si>
  <si>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</si>
  <si>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</si>
  <si>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</si>
  <si>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7.2</t>
  </si>
  <si>
    <t>7.2.1</t>
  </si>
  <si>
    <t>7.2.2</t>
  </si>
  <si>
    <t>7.2.3</t>
  </si>
  <si>
    <t>7.2.4</t>
  </si>
  <si>
    <t>8.1</t>
  </si>
  <si>
    <t>8.1.1</t>
  </si>
  <si>
    <t>8.2</t>
  </si>
  <si>
    <t>8.2.1</t>
  </si>
  <si>
    <t>Tiêu chí Cơ sở vật chất văn hóa</t>
  </si>
  <si>
    <t>Hoài Đức</t>
  </si>
  <si>
    <t>Lại Khánh Tây-Lại Khánh Nam</t>
  </si>
  <si>
    <t>Tuyến đường ĐT630 đến nhà bà Tào Lại Khánh Tây; tuyến đường từ miểu thanh minh Bình Chương Nam đến Xuân Hòa Lại Khánh Nam</t>
  </si>
  <si>
    <t>Tiêu chí cơ sở vật chất Văn hóa</t>
  </si>
  <si>
    <t>9.1</t>
  </si>
  <si>
    <t>9.1.1</t>
  </si>
  <si>
    <t>10.1</t>
  </si>
  <si>
    <t>10.1.1</t>
  </si>
  <si>
    <t>10.1.2</t>
  </si>
  <si>
    <t>10.1.3</t>
  </si>
  <si>
    <t>10.1.4</t>
  </si>
  <si>
    <t>10.2</t>
  </si>
  <si>
    <t>10.2.1</t>
  </si>
  <si>
    <t>11.1</t>
  </si>
  <si>
    <t>11.11</t>
  </si>
  <si>
    <t>Lương Thọ 1</t>
  </si>
  <si>
    <r>
      <t>Địa điểm xây dựng</t>
    </r>
    <r>
      <rPr>
        <sz val="12"/>
        <color indexed="8"/>
        <rFont val="Times New Roman"/>
        <family val="1"/>
      </rPr>
      <t xml:space="preserve"> (tên thôn/ làng)</t>
    </r>
  </si>
  <si>
    <t>Tiêu chí:Giao thông</t>
  </si>
  <si>
    <t>Mở rộng BT Cổng Làng VH đến sân Bãi</t>
  </si>
  <si>
    <t>Đường nội đồng thôn Hy Tường (Ngõ Sơn - Eo Bồng, Cây vừng - Ngõ Lệ, Đường 4 - nhà Oai)</t>
  </si>
  <si>
    <t>Đường nội đồng thôn An Hội - An Hội Bắc</t>
  </si>
  <si>
    <t>Đường nội đồng thôn An Đổ (Từ ngõ Trịnh đến ruộng ông Pháp)</t>
  </si>
  <si>
    <t>Đường nội đồng thôn Túy Sơn (Từ đồng Chòi đến ruộng ông Sở)</t>
  </si>
  <si>
    <t>Đường nội đồng thôn Tường Sơn Nam(Từ ngõ Nghiệp đến vườn Bình)</t>
  </si>
  <si>
    <t>Đường nội đồng thôn An Đổ (Từ ruộng ông Đương đến ruộng ông Cứ)</t>
  </si>
  <si>
    <t>Đường nội đồng thôn Phú Nông (Từ ngõ Khánh đến rào Thăng và ngõ Thân đến ruộng cải tạo )</t>
  </si>
  <si>
    <t>Đường nội đồng thôn Phú Nông (Từ ngõ Nở đến Ruộng Rê )</t>
  </si>
  <si>
    <t xml:space="preserve">Tuyến đường Ngõ Huệ - Ngõ Châu </t>
  </si>
  <si>
    <t>Tuyến hóc Quăn đến hóc Cà</t>
  </si>
  <si>
    <t>Tuyến đâp đá bàn đến vườn lớn</t>
  </si>
  <si>
    <t>Tuyến kênh từ đập cầu chợ đến đập bàu Sấm</t>
  </si>
  <si>
    <t>Tuyến kênh từ giếng thủ đến đường Tây Tỉnh</t>
  </si>
  <si>
    <t>Tuyến kênh từ Lù Cát đến đường BT An Hội</t>
  </si>
  <si>
    <t>Tuyến kênh từ đập Bàu Lát đến ngõ Hưởng</t>
  </si>
  <si>
    <t>Trung tâm văn hóa xã Hoài Sơn</t>
  </si>
  <si>
    <t>Tiêu chí:Cơ sở vật chất văn hóa</t>
  </si>
  <si>
    <t>12.1</t>
  </si>
  <si>
    <t>12.1.1</t>
  </si>
  <si>
    <t>12.1.2</t>
  </si>
  <si>
    <t>12.1.3</t>
  </si>
  <si>
    <t>12.1.4</t>
  </si>
  <si>
    <t>12.1.5</t>
  </si>
  <si>
    <t>12.1.6</t>
  </si>
  <si>
    <t>12.1.7</t>
  </si>
  <si>
    <t>12.1.8</t>
  </si>
  <si>
    <t>12.1.9</t>
  </si>
  <si>
    <t>12.1.10</t>
  </si>
  <si>
    <t>12.2</t>
  </si>
  <si>
    <t>12.3</t>
  </si>
  <si>
    <t>12.4</t>
  </si>
  <si>
    <t>12.5</t>
  </si>
  <si>
    <t>12.6</t>
  </si>
  <si>
    <t>12.3.1</t>
  </si>
  <si>
    <t>Xã Hoài Thanh Tây</t>
  </si>
  <si>
    <t>13.1</t>
  </si>
  <si>
    <t>Tuyến đường từ nhà ông Nguyễn Ngỗ đến nhà Trần Tâm ra nhà bà Nguyễn Thị Ít thôn Ngọc An Đông</t>
  </si>
  <si>
    <t>Tuyến từ nhà ông Phan Văn Thức đến đường Đào Duy Từ thôn Tài Lương 3</t>
  </si>
  <si>
    <t>Tuyến đường từ nhà Vũ Minh Châu đến nhà Lữ Xuân Hoàng thôn Tài Lương 4</t>
  </si>
  <si>
    <t>Ngọc An Đông</t>
  </si>
  <si>
    <t>Tài Lương 3</t>
  </si>
  <si>
    <t>Tài Lương 4</t>
  </si>
  <si>
    <t>Sân vận động xã Hoài Tân-Tường rào</t>
  </si>
  <si>
    <t>Tiêu chí: Thủy lợi</t>
  </si>
  <si>
    <t xml:space="preserve">Tuyến kênh  Đồng Cải Tạo thôn Đệ Đức 3 (đoạn nối tiếp tuyến số 1và 2) </t>
  </si>
  <si>
    <t>Xã Hoài Tân</t>
  </si>
  <si>
    <t>13.1.1</t>
  </si>
  <si>
    <t>13.1.2</t>
  </si>
  <si>
    <t>13.1.3</t>
  </si>
  <si>
    <t>14.1</t>
  </si>
  <si>
    <t>14.1.1</t>
  </si>
  <si>
    <t>14.2</t>
  </si>
  <si>
    <t>14.2.1</t>
  </si>
  <si>
    <t>Xã Tam Quan Bắc</t>
  </si>
  <si>
    <t>Từ Cổng Tấn đến Đồng Bà Trinh- Gia An Đông</t>
  </si>
  <si>
    <t>kiên cố hóa kênh mương nội đồng ( tuyến từ mương tiêu đến giáp cổng ngựa)</t>
  </si>
  <si>
    <t>15.1</t>
  </si>
  <si>
    <t>15.1.1</t>
  </si>
  <si>
    <t>PHỤ LỤC:</t>
  </si>
  <si>
    <t xml:space="preserve">CÁC DỰ ÁN KHỞI CÔNG MỚI NHÓM C QUY MÔ NHỎ ÁP DỤNG CƠ CHẾ ĐẶC THÙ TRONG QUẢN LÝ ĐẦU TƯ XÂY DỰNG CỦA CHƯƠNG TRÌNH MỤC TIÊU QUỐC GIA XÂY DỰNG NÔNG THÔN MỚI </t>
  </si>
  <si>
    <t>Tổng mức đầu tư/ Tổng dự toán dự án</t>
  </si>
  <si>
    <t>Tổng các nguồn vốn</t>
  </si>
  <si>
    <t>Thời
 gian
 khởi công
 - hoàn thành</t>
  </si>
  <si>
    <t>2.1.5</t>
  </si>
  <si>
    <t xml:space="preserve">Túy Thạnh </t>
  </si>
  <si>
    <t xml:space="preserve">An Hội </t>
  </si>
  <si>
    <t xml:space="preserve">An Đổ </t>
  </si>
  <si>
    <t xml:space="preserve">Túy Sơn </t>
  </si>
  <si>
    <t xml:space="preserve">Tường Sơn Nam </t>
  </si>
  <si>
    <t xml:space="preserve">Phú Nông </t>
  </si>
  <si>
    <t xml:space="preserve">Cẩn Hậu </t>
  </si>
  <si>
    <t xml:space="preserve">Tường Sơn </t>
  </si>
  <si>
    <t xml:space="preserve">CÁC DỰ ÁN KHỞI CÔNG MỚI NHÓM C QUY MÔ NHỎ CỦA CHƯƠNG TRÌNH MỤC TIÊU QUỐC GIA XÂY DỰNG NÔNG THÔN MỚI </t>
  </si>
  <si>
    <t xml:space="preserve">Hy Tường </t>
  </si>
  <si>
    <t xml:space="preserve">An H. Bắc </t>
  </si>
  <si>
    <t>Ý kiến đề nghị chỉnh sửa</t>
  </si>
  <si>
    <t>Tiến độ thực hiện tiêu chí</t>
  </si>
  <si>
    <t>Hoàn thành</t>
  </si>
  <si>
    <t>Chưa</t>
  </si>
  <si>
    <t>Điều số quyết định đầy đủ và ngày tháng năm phê duyệt</t>
  </si>
  <si>
    <t xml:space="preserve"> Lưu ý xã này đã hoàn thành nên vốn TW và tỉnh có thể ko hỗ trợ các năm sau nên chỉ tính phần vốn TW và tỉnh trên cơ sở đã phân bổ KH 2017</t>
  </si>
  <si>
    <t>TW+ TỈNH so với TMĐT</t>
  </si>
  <si>
    <t>Bố trí vốn các năm so với nhu cầu</t>
  </si>
  <si>
    <t>TW</t>
  </si>
  <si>
    <t>Tỉnh</t>
  </si>
  <si>
    <t>Vốn NS địa phương (huyện, xã), lồng ghép và các nguồn vốn hợp pháp #</t>
  </si>
  <si>
    <t>Vốn TW bổ snng 2017</t>
  </si>
  <si>
    <t>Điều số quyết định đầy đủ và ngày tháng năm phê duyệt. Cân chỉnh lại số liệu cho chính xác</t>
  </si>
  <si>
    <t>Cân chỉnh lại số liệu cho chính xác</t>
  </si>
  <si>
    <t>Vượt định mức phân bổ. Cân cbirnh số liệu cho chính xác</t>
  </si>
  <si>
    <t>Điều số quyết định đầy đủ và ngày tháng năm phê duyệt. Vượt định mức phân bô. Cân chỉnh lại số liệu cho chính xác</t>
  </si>
  <si>
    <t>Xem lại có nằm trong đề án ko?</t>
  </si>
  <si>
    <t>Tiêu chí này đã hoàn thành, ưu tiên vốn đầu tư các tiêu chí khác chưa đạt chuẩn</t>
  </si>
  <si>
    <t>Tiêu chí này đã hoàn thành, ưu tiên vốn đầu tư các tiêu chí khác chưa đạt chuẩn. Điều số quyết định đầy đủ và ngày tháng năm phê duyệt. Cân chỉnh lại số liệu cho chính xác</t>
  </si>
  <si>
    <t>ok</t>
  </si>
  <si>
    <t>ok. Chỉnh lại số liệu vốn TW đã bố trí đến hết 2016 là 300 tr cho chính xác</t>
  </si>
  <si>
    <t>Cân chỉnh lại số liệu cho chính xác. Xem lại nguồn NS tỉnh đã bố trí hết 2016 ở quyết định nào?</t>
  </si>
  <si>
    <t>Cân chỉnh lại số liệu cho chính xác. Chỉnh lại vốn TW đã bố trí đến cuối 2016 là 259 tr cho chính xác. Xem lại nguồn NS tỉnh đã bố trí hết 2016 ở quyết định nào?</t>
  </si>
  <si>
    <t>Điều số quyết định đầy đủ và ngày tháng năm phê duyệt. Cân chỉnh lại số liệu cho chính xác. Vốn NS tỉnh đã bố trí đến 2016 tại quyết định nào?</t>
  </si>
  <si>
    <t>Cân chỉnh lại số liệu cho chính xác. Vốn NS tỉnh đã bố trí đến hết 2016 tại quyết định nào?</t>
  </si>
  <si>
    <t>Cân chỉnh lại số liệu và điền đầy đủ số liệu cho chính xác</t>
  </si>
  <si>
    <t>Cân cbirnh số liệu cho chính xác. Vốn NS TW đã bố trí đến cuối 2016 là 300 tr</t>
  </si>
  <si>
    <t>Cân cbirnh số liệu cho chính xác. Đến hết 2016 đã bố trí công trình sân vận động xã Hoài Tân 100 tr từ vốn NS tỉnh, nên xem lại tên công trình có phù hợp ko?</t>
  </si>
  <si>
    <t>Tiêu chí này đã hoàn thành, ưu tiên vốn để đầu tư các tiêu chí khác chưa đạt chuẩn</t>
  </si>
  <si>
    <t>Cân chỉnh lại số liệu cho chính xác. Đến cuối 2016 đã bố trí NSTW là 30 tr</t>
  </si>
  <si>
    <t>Cân chỉnh lại số liệu cho chính xác. Đến cuối 2016 đã bố trí NSTW là 25 tr</t>
  </si>
  <si>
    <t>Cân chỉnh lại số liệu cho chính xác. Đến cuối 2016 đã bố trí NSTW là 20 tr</t>
  </si>
  <si>
    <t>Cân chỉnh lại số liệu cho chính xác. Đến cuối 2016 đã bố trí NSTW là 16 tr</t>
  </si>
  <si>
    <t>Cân chỉnh lại số liệu cho chính xác. Đến cuối 2016 đã bố trí NSTW là 15 tr</t>
  </si>
  <si>
    <t>Cân chỉnh lại số liệu cho chính xác. Đến cuối 2016 đã bố trí NSTW là 14 tr</t>
  </si>
  <si>
    <t>Cân chỉnh lại số liệu cho chính xác. Đến cuối 2016 đã bố trí NSTW là 11 tr</t>
  </si>
  <si>
    <t>Cân chỉnh lại số liệu cho chính xác. Đến cuối 2016 đã bố trí NSTW là 12 tr</t>
  </si>
  <si>
    <t>Cân chỉnh lại số liệu cho chính xác. Đến cuối 2016 đã bố trí NSTW là 10 tr</t>
  </si>
  <si>
    <t>Điền số quyết định. Đến cuối 2016 TW đã bố trí 100 tr</t>
  </si>
  <si>
    <t>Điền số quyết định. Đến cuối 2016 TW đã bố trí 110 tr</t>
  </si>
  <si>
    <t>Điền số quyết định. Đến cuối 2016 TW đã bố trí 100 tr. Sửa lại năm thực hiện là 2016</t>
  </si>
  <si>
    <t>Điều số quyết định đầy đủ và ngày tháng năm phê duyệt. Cân chỉnh lại số liệu cho chính xác. Lưu ý ko sử dung vốn TW kết hợp với tỉnh trong 1 công trình tránh tình trạng phải đi thẩm định vốn ở các TW mất thời gian</t>
  </si>
  <si>
    <t>Điều số quyết định đầy đủ và ngày tháng năm phê duyệt. Lưu ý ko sử dung vốn TW kết hợp với tỉnh trong 1 công trình tránh tình trạng phải đi thẩm định vốn ở các TW mất thời gian</t>
  </si>
  <si>
    <t>. Lưu ý ko sử dung vốn TW kết hợp với tỉnh trong 1 công trình tránh tình trạng phải đi thẩm định vốn ở các TW mất thời gianĐiều số quyết định đầy đủ và ngày tháng năm phê duyệt</t>
  </si>
  <si>
    <t xml:space="preserve"> Lưu ý xã này hoàn thành 2017 nên vốn TW và tỉnh có thể ko hỗ trợ các năm sau nên chỉ tính phần vốn TW và tỉnh trên cơ sở đã phân bổ KH 2017. Lưu ý ko sử dung vốn TW kết hợp với tỉnh trong 1 công trình tránh tình trạng phải đi thẩm định vốn ở các TW mất thời gian</t>
  </si>
  <si>
    <t>Tường rào, cổng ngõ trung tâm văn hóa xã Hoài Hương</t>
  </si>
  <si>
    <t>Tiêu chí giao thông năm 2017 xã chưa đạt</t>
  </si>
  <si>
    <t>9.1.2</t>
  </si>
  <si>
    <t>306/QĐ-UBND
31/10/2016 UBND xã Hoài Châu Bắc</t>
  </si>
  <si>
    <t>286/QĐ-UBND
10/10/2016 UBND xã Hoài Châu Bắc</t>
  </si>
  <si>
    <t>280/QĐ-UBND 10/10/2016 UBND xã Hoài Châu Bắc</t>
  </si>
  <si>
    <t>281/QĐ-UBND 10/10/2016  UBND xã Hoài Châu Bắc</t>
  </si>
  <si>
    <t>279/QĐ-UBND 10/10/2017 UBND xã Hoài Châu Bắc</t>
  </si>
  <si>
    <t>285/QĐ-UBND 10/10/2016 UBND xã Hoài Châu Bắc</t>
  </si>
  <si>
    <t>249/QĐ-UBND
 26/7/2016 UBND xã Hoài Thanh</t>
  </si>
  <si>
    <t>5054/QĐ-UBND 
01/7/2015  UBND huyện Hoài Nhơn</t>
  </si>
  <si>
    <t>Thành Sơn Tây</t>
  </si>
  <si>
    <t>2736/QĐ-UBND huyện Hoài Nhơn</t>
  </si>
  <si>
    <t>Thành Sơn</t>
  </si>
  <si>
    <t>Hội An Tây</t>
  </si>
  <si>
    <t>Tân An</t>
  </si>
  <si>
    <t>225/QĐ-UBND 13/6/2016 xã Hoài Mỹ</t>
  </si>
  <si>
    <t>212/QĐ-UBND 07/6/2016 xã Hoài Mỹ</t>
  </si>
  <si>
    <t>330/QĐ-UBND 01/9/2016 xã Hoài Mỹ</t>
  </si>
  <si>
    <t>242/QĐ-UBND 11/7/2016 xã Hoài Mỹ</t>
  </si>
  <si>
    <t>244/QĐ-UBND 11/7/2016 xã Hoài Mỹ</t>
  </si>
  <si>
    <t>324/QĐ-UBND 01/9/2016 xã Hoài Mỹ</t>
  </si>
  <si>
    <t>323/QĐ-UBND 01/9/2016 xã Hoài Mỹ</t>
  </si>
  <si>
    <t>327/QĐ-UBND 01/9/2016 xã Hoài Mỹ</t>
  </si>
  <si>
    <t>239/QĐ-UBND  11/7/2016 xã Hoài Mỹ</t>
  </si>
  <si>
    <t>325/QĐ-UBND 01/9/2016 xã Hoài Mỹ</t>
  </si>
  <si>
    <t>240/QĐ-UBND 11/7/2016 xã Hoài Mỹ</t>
  </si>
  <si>
    <t>241/QĐ-UBND 11/7/2016 xã Hoài Mỹ</t>
  </si>
  <si>
    <t>243/QĐ-UBND 11/7/2016 xã Hoài Mỹ</t>
  </si>
  <si>
    <t>6725/QĐ-UBND 08/9/2015 xã Hoài Mỹ</t>
  </si>
  <si>
    <t>6385/QĐ-UBND 01/9/2015 xã Hoài Mỹ</t>
  </si>
  <si>
    <t>6392/QĐ-UBND 01/9/2015 xã Hoài Mỹ</t>
  </si>
  <si>
    <t>6303/QĐ-UBND 26/8/2015 xã Hoài Mỹ</t>
  </si>
  <si>
    <t>194/QĐ-UBND 16/8/2016 xã Hoài Hương</t>
  </si>
  <si>
    <t>9687/QĐ-UBND 18/9/2014 xã Hoài Hương</t>
  </si>
  <si>
    <t>6335/QĐ-UBND
26/8/2015 xã Hoài Hảo</t>
  </si>
  <si>
    <t>822/QĐ-UBND
29/2/2016 xã Hoài Hảo</t>
  </si>
  <si>
    <t>1311/QĐ-UBND
14/03/2016 xã Hoài Hảo</t>
  </si>
  <si>
    <t>6338/QĐ-UBND
28/8/2015 xã Hoài Hảo</t>
  </si>
  <si>
    <t>2658/QĐ-UBND
26/2016 xã Hoài Hảo</t>
  </si>
  <si>
    <t>7858/QĐ-UBND 15/11/2016 xã Hoài Sơn</t>
  </si>
  <si>
    <t>178/QĐ-UBND 16/6/2017  xã Hoài Sơn</t>
  </si>
  <si>
    <t>153/QĐ-UBND 14/6/2017  xã Hoài Sơn</t>
  </si>
  <si>
    <t>157/QĐ-UBND 14/6/2017  xã Hoài Sơn</t>
  </si>
  <si>
    <t>169/QĐ-UBND 16/6/2016  xã Hoài Sơn</t>
  </si>
  <si>
    <t>172/QĐ-UBND 16/6/2017  xã Hoài Sơn</t>
  </si>
  <si>
    <t>173/QĐ-UBND 16/6/2017  xã Hoài Sơn</t>
  </si>
  <si>
    <t>349/QĐ-UBND 08/12/2017  xã Hoài Sơn</t>
  </si>
  <si>
    <t>2397/QĐ-UBND 09/5/2016 xã Hoài Sơn</t>
  </si>
  <si>
    <t>2398/QĐ-UBND 09/5/2016  xã Hoài Sơn</t>
  </si>
  <si>
    <t>175/QĐ-UBND 16/6/2017  xã Hoài Sơn</t>
  </si>
  <si>
    <t>176/QĐ-UBND 16/6/2017 xã Hoài Sơn</t>
  </si>
  <si>
    <t>177/QĐ-UBND 16/6/2017 xã Hoài Sơn</t>
  </si>
  <si>
    <t>1201/QĐ-UBND 04/5/2017 xã Hoài Thanh Tây</t>
  </si>
  <si>
    <t>1201/QĐ-UBND
04/5/2017  xã Hoài Thanh Tây</t>
  </si>
  <si>
    <t>10372/QĐ-UBND huyện Hoài Nhơn</t>
  </si>
  <si>
    <t>242/QĐ-UBND 
24/6/2016 xã Hoài Tân</t>
  </si>
  <si>
    <t>382/QĐ-UBND
16/11/2016 xã Hoài Tân</t>
  </si>
  <si>
    <t>232/QĐ-UBND 31/10/2016 xã Hoài Sơn</t>
  </si>
  <si>
    <t>406/QĐ-UBND 
20/10/2016 xã Hoài Mỹ</t>
  </si>
  <si>
    <t>209/QĐ-UBND 28/10/2016 xã Tam Quan Nam</t>
  </si>
  <si>
    <t>6615/QĐ-UBND; 26/9/2016 huyện Hoài Nhơn</t>
  </si>
  <si>
    <t>6617/QĐ-UBND; 26/9/2016 huyện Hoài Nhơn</t>
  </si>
  <si>
    <t>6614/QĐ-UBND; 26/9/2016 huyện Hoài Nhơn</t>
  </si>
  <si>
    <t>6613/QĐ-UBND; 26/9/2016 huyện Hoài Nhơn</t>
  </si>
  <si>
    <t>5985/QĐ-UBND; 25/8/2016 huyện Hoài Nhơn</t>
  </si>
  <si>
    <t>6846/QĐ-UBND; 10/10/2016 huyện Hoài Nhơn</t>
  </si>
  <si>
    <t>6845/QĐ-UBND;
10/10/2016 huyện Hoài Nhơn</t>
  </si>
  <si>
    <t>426/QĐ-UBND 29/9/16 xã Hoài Châu</t>
  </si>
  <si>
    <t>427/QĐ-UBND 29/9/16 xã Hoài Châu</t>
  </si>
  <si>
    <t>428/QĐ-UBND 29/9/16 xã Hoài Châu</t>
  </si>
  <si>
    <t>7100/QĐ-UBND
25/9/2015 huyện Hoài Nhơn</t>
  </si>
  <si>
    <t>8210/QĐ-UBND 01/7/2014 UBND huyện Hoài Nhơn</t>
  </si>
  <si>
    <t>176/QĐ-SKHĐT 23/6/2014 Sở Kế hoạch Đầu tư</t>
  </si>
  <si>
    <t>250/QĐ-UBND 26/7/2016 xã Hoài Thanh</t>
  </si>
  <si>
    <t>4703a/QĐ-UBND 26/6/2015 huyện Hoài Nhơn</t>
  </si>
  <si>
    <t xml:space="preserve"> </t>
  </si>
  <si>
    <t>174/QĐ-UBND 16/6/2017 xã Hoài Sơn</t>
  </si>
  <si>
    <t>163/QĐ-UBND 16/6/2017 xã Hoài Sơn</t>
  </si>
  <si>
    <t>Xã Hoài Sơn</t>
  </si>
  <si>
    <t>Mở rộng, nâng cấp đường giao thông và hệ thống thoát nước từ Chợ Hoài Hải đến Kim Giao Trung và Kim Giao Bắc</t>
  </si>
  <si>
    <t>hiện nay các tiêu chí cơ sở hạ tầng cơ bản đã hoàn thành đề nghị nâng cấp tiêu chí giao thông</t>
  </si>
  <si>
    <t>(Kèm theo Văn bản số: …………... ngày .../…./2017 của UBND huyện Hoài Nhơn )</t>
  </si>
  <si>
    <r>
      <t xml:space="preserve">Kế hoạch đã bố trí năm 2017 cho công trình đến thời điểm lập biểu </t>
    </r>
    <r>
      <rPr>
        <sz val="10"/>
        <rFont val="Times New Roman"/>
        <family val="1"/>
      </rPr>
      <t xml:space="preserve">(không tính vốn cột </t>
    </r>
    <r>
      <rPr>
        <sz val="10"/>
        <color indexed="10"/>
        <rFont val="Times New Roman"/>
        <family val="1"/>
      </rPr>
      <t>20 và 21)</t>
    </r>
  </si>
  <si>
    <t>Chi tiết kế hoạch vốn năm 2017 theo Quyết định số 2709/QĐ-UBND ngày 01/8/2017</t>
  </si>
  <si>
    <t xml:space="preserve">Quy mô đầu tư (m) </t>
  </si>
  <si>
    <t>225/QĐ-UBND ngày 7/4/2017</t>
  </si>
  <si>
    <t>Lại Đức</t>
  </si>
  <si>
    <t>800</t>
  </si>
  <si>
    <t>260</t>
  </si>
  <si>
    <t>350</t>
  </si>
  <si>
    <t>250</t>
  </si>
  <si>
    <t>600</t>
  </si>
  <si>
    <t>2.1.6</t>
  </si>
  <si>
    <t>2.1.7</t>
  </si>
  <si>
    <t>2.1.8</t>
  </si>
  <si>
    <t>2.1.9</t>
  </si>
  <si>
    <t>2.1.10</t>
  </si>
  <si>
    <t>2.2</t>
  </si>
  <si>
    <t>2.2.1</t>
  </si>
  <si>
    <t>2.2.2</t>
  </si>
  <si>
    <t>2.2.3</t>
  </si>
  <si>
    <t>2.2.4</t>
  </si>
  <si>
    <t>2.3</t>
  </si>
  <si>
    <t>2.3.1</t>
  </si>
  <si>
    <t>(Kèm theo Văn bản số: ……/QĐ-UBND ngày    .../..  ./2017 của UBND huyện Hoài Nhơn)</t>
  </si>
  <si>
    <t>173/QĐ-UBND 16/6/2017 xã Hoài Sơn</t>
  </si>
  <si>
    <t>(Kèm theo Văn bản số:         /UBND-KT ngày        /8/2017 của UBND huyện Hoài Nhơn)</t>
  </si>
  <si>
    <t>TỔNG HỢP KẾ HOẠCH VỐN NĂM 2017</t>
  </si>
  <si>
    <r>
      <rPr>
        <b/>
        <u val="single"/>
        <sz val="13"/>
        <rFont val="Times New Roman"/>
        <family val="1"/>
      </rPr>
      <t>Lưu ý</t>
    </r>
    <r>
      <rPr>
        <sz val="13"/>
        <rFont val="Times New Roman"/>
        <family val="1"/>
      </rPr>
      <t>: Vốn trái phiếu CP, vốn ngân sách TW, ngân sách tỉnh điền vào các cột tương ứng ở trên là vốn của các nguồn này từ Chương trình MTQG xây dựng nông thôn mới phân bổ trực tiếp cho công trình; không tính vốn lồng ghép từ các nguồn này ở các chương trình, dự án khác hỗ trợ cho công trình.</t>
    </r>
  </si>
  <si>
    <r>
      <t xml:space="preserve">Kế hoạch đã bố trí năm 2017 cho công trình đến thời điểm lập biểu (không tính vốn cột </t>
    </r>
    <r>
      <rPr>
        <b/>
        <sz val="13"/>
        <color indexed="10"/>
        <rFont val="Times New Roman"/>
        <family val="1"/>
      </rPr>
      <t>20 và 21)</t>
    </r>
  </si>
  <si>
    <t>Stt</t>
  </si>
  <si>
    <t>Tổng mức đầu tư</t>
  </si>
  <si>
    <t>Chênh lệch</t>
  </si>
  <si>
    <t>A</t>
  </si>
  <si>
    <t>Vốn thiết kế quy hoạch</t>
  </si>
  <si>
    <t>B</t>
  </si>
  <si>
    <t>Vốn thực hiện dự án</t>
  </si>
  <si>
    <t>Dự án nhóm B</t>
  </si>
  <si>
    <t>Dự án nhóm C</t>
  </si>
  <si>
    <t>Tổng cộng (A+B)</t>
  </si>
  <si>
    <t>B.1</t>
  </si>
  <si>
    <t>B.2</t>
  </si>
  <si>
    <t>VIII</t>
  </si>
  <si>
    <t>IX</t>
  </si>
  <si>
    <t>X</t>
  </si>
  <si>
    <t>UBND xã Hoài Châu Bắc</t>
  </si>
  <si>
    <t>XI</t>
  </si>
  <si>
    <t>XII</t>
  </si>
  <si>
    <t>XIII</t>
  </si>
  <si>
    <t>UBND xã Hoài Tân</t>
  </si>
  <si>
    <t>XIV</t>
  </si>
  <si>
    <t>UBND xã Hoài Hảo</t>
  </si>
  <si>
    <t>Giá trị 
quyết toán</t>
  </si>
  <si>
    <t>Chủ đầu tư
 đề nghị</t>
  </si>
  <si>
    <t>UBND xã Tam Quan Bắc</t>
  </si>
  <si>
    <t>UBND xã Hoài Hải</t>
  </si>
  <si>
    <t>UBND xã Hoài Thanh</t>
  </si>
  <si>
    <t>UBND xã Tam Quan Nam</t>
  </si>
  <si>
    <t xml:space="preserve"> Đơn vị tính: đồng</t>
  </si>
  <si>
    <t>(Kèm theo Quyết định số             /QĐ-UBND ngày        /     /2020 của  Chủ tịch UBND huyện Hoài Nhơn)</t>
  </si>
  <si>
    <t>PHỤ LỤC
CÔNG KHAI TÌNH HÌNH PHÊ DUYỆT QUYẾT TOÁN DỰ ÁN HOÀNH THÀNH NĂM 2019</t>
  </si>
  <si>
    <t>Hoa viên ngã tư Tam Quan</t>
  </si>
  <si>
    <t>UBND xã Hoài Châu</t>
  </si>
  <si>
    <t>XV</t>
  </si>
  <si>
    <t>UBND xã Hoài Đức</t>
  </si>
  <si>
    <t>XVI</t>
  </si>
  <si>
    <t>UBND xã Hoài Hương</t>
  </si>
  <si>
    <t>XVII</t>
  </si>
  <si>
    <t>UBND xã Hoài Mỹ</t>
  </si>
  <si>
    <t>Sửa chữa, nâng cấp cống Bàu Cu</t>
  </si>
  <si>
    <t>Tuyến từ nhà Hoàng đến Cơm Phu</t>
  </si>
  <si>
    <t>Tuyến từ nhà Lấn đến nhà Hoàng, xã Hoài Mỹ</t>
  </si>
  <si>
    <t>Tuyến từ Xi phông Mỹ Thọ đến đập Thống Nhất, xã Hoài Mỹ</t>
  </si>
  <si>
    <t>Tuyến từ trạm bơm Gò Dứa đến Trạm điện Mỹ Khánh, xã Hoài Mỹ</t>
  </si>
  <si>
    <t>Nghĩa trang liệt sỹ xã Hoài Mỹ - Hạng mục: Sửa chữa, nâng cấp 446 vỏ mộ</t>
  </si>
  <si>
    <t>Kiên cố kênh mương tuyến Cống Thẩm đến Lá Lân</t>
  </si>
  <si>
    <t>Kiên cố kênh mương từ nhà Tân đi đường liên xã; Mương trước UBND xã; Kênh Trạm bơm Nam Công Lương đi nhà Đức</t>
  </si>
  <si>
    <t>Sửa chữ, nâng cấp Chợ Hoài Mỹ, Hạng mục: Cải tạo, sửa chữa ki ốt; Cải tạo, nâng cấp nhà lồng chợ; thành chắn; Hệ thống cấp thoát nước; xây mới nhà vệ sinh, nhà rác; Hệ thống chống sét</t>
  </si>
  <si>
    <t>Tuyến từ trạm bơm Mỹ Thọ đi Khánh Trạch, xã Hoài Mỹ</t>
  </si>
  <si>
    <t>XVIII</t>
  </si>
  <si>
    <t>UBND xã Hoài Phú</t>
  </si>
  <si>
    <t>Nghĩa trang Liệt sỹ xã Hoài Phú - Hạng mục: Cải tạo nhà bia</t>
  </si>
  <si>
    <t>Gia cố tạm thời hai đầu cầu máng hồ chứa nước Cự Lễ</t>
  </si>
  <si>
    <t>Tuyến Ngõ Huệ đến Ngõ Xứng thôn An Hội Bắc</t>
  </si>
  <si>
    <t>Tuyến kênh từ đập Bàu Lát đến Ngõ Hưởng</t>
  </si>
  <si>
    <t>Tuyến Ngõ Nở đến Rào Tháo thôn Phú Nông</t>
  </si>
  <si>
    <t>Tuyến Bàu Sấm đến Tràn thôn Phú Nông</t>
  </si>
  <si>
    <t>XIX</t>
  </si>
  <si>
    <t>UBND xã Hoài Sơn</t>
  </si>
  <si>
    <t>VI</t>
  </si>
  <si>
    <t>VII</t>
  </si>
  <si>
    <t>Nhà văn hóa thôn Kim Giao Trung</t>
  </si>
  <si>
    <t>XX</t>
  </si>
  <si>
    <t>UBND phường Hoài Xuân</t>
  </si>
  <si>
    <t>Năm 2020</t>
  </si>
  <si>
    <t>Nâng cấp, cải tạo nhà làm việc một cửa</t>
  </si>
  <si>
    <t>Thời điểm quyết toán</t>
  </si>
  <si>
    <t>Kè đoạn lở sông đồng Phú Dài - Hương Hỏa, xã Tam Quan Nam</t>
  </si>
  <si>
    <t>Điện chiếu sáng từ Quốc lộ 1 (chợ Bộng) đến giáp đường ĐT 638</t>
  </si>
  <si>
    <t>Tuyến kênh bờ Lăng đến đất Thổ, xã Hoài Hảo</t>
  </si>
  <si>
    <t>Hệ thống điện chiếu sáng công cộng từ cầu Mỹ An đến giáp xã Hoài Hương</t>
  </si>
  <si>
    <t>XXI</t>
  </si>
  <si>
    <t>UBND phường Hoài Thanh Tây</t>
  </si>
  <si>
    <t>Bê tông kênh mương từ cống phân nước Tài Lương 2 đến cầu máng ao ông Độ</t>
  </si>
  <si>
    <t>Tuyến từ nhà Huỳnh Tri đến nhà Trần Xoài thôn Ngọc An Đông</t>
  </si>
  <si>
    <t>Điện chiếu sáng công cộng từ cầu bà Mầm đến UBND xã Hoài Xuân</t>
  </si>
  <si>
    <t>Điện chiếu sáng công cộng đoạn giáp UBND xã Hoài Châu đến đường ĐT638</t>
  </si>
  <si>
    <t>Nghĩa trang liệt sỹ xã Hoài Mỹ - Hạng mục: Cải tạo nhà bia - Cải tạo tường rào - San nền</t>
  </si>
  <si>
    <t>Tuyến từ trạm bơm Định Trị đi Định Công</t>
  </si>
  <si>
    <t>Hệ thống điện chiếu sáng công cộng từ ngã ba ĐT638 đến nghĩa trang liệt sỹ xã Hoài Sơn</t>
  </si>
  <si>
    <t>Tuyến đường thôn Hy Văn (nhà thôn - Quán Sính)</t>
  </si>
  <si>
    <t>Bê tông GTNT, Tuyến Túy Thạnh - Cẩn Hậu</t>
  </si>
  <si>
    <t>Tuyến mương từ Hồ Bỉ đến Lò Ngói</t>
  </si>
  <si>
    <t>Tuyến từ Cống Mận thôn An Đỗ đến đường nội đồng thôn An Hội Bắc</t>
  </si>
  <si>
    <t>II</t>
  </si>
  <si>
    <t xml:space="preserve">Năm 2020 </t>
  </si>
  <si>
    <t>Hệ thống điện chiếu sáng tuyến đường trung tâm xã Hoài Châu (đoạn từ ngã tư Quán Tàu đến ngã tư An Quý Bắc</t>
  </si>
  <si>
    <t xml:space="preserve">Tuyến kênh từ Bình Điện đến Gò Mã Giá - Tuy An </t>
  </si>
  <si>
    <t>Mở rộng Cụm công nghiệp Hoài Tân - Hạng mục: Di dời đường dây 22kV</t>
  </si>
  <si>
    <t>III</t>
  </si>
  <si>
    <t xml:space="preserve">Đội Quản lý trật tự đô thị </t>
  </si>
  <si>
    <t xml:space="preserve">Ứng dụng nghiên cứu phương án lắp đặt mái che hạn chế nước mưa thấm vào ô chôn lấp chất thải rắn </t>
  </si>
  <si>
    <t>IV</t>
  </si>
  <si>
    <t xml:space="preserve">Phòng Kinh tế </t>
  </si>
  <si>
    <t xml:space="preserve">Ứng dụng công nghệ sử dụng ánh sáng đèn Led vào khai thác hải sản xa bờ </t>
  </si>
  <si>
    <t xml:space="preserve">Đầu tư Máy in date tự động </t>
  </si>
  <si>
    <t>V</t>
  </si>
  <si>
    <t>Phòng Quản lý đô thị</t>
  </si>
  <si>
    <t>Điện chiếu sáng thị trấn Bồng Sơn</t>
  </si>
  <si>
    <t>Sửa chữa nhà làm việc 185-187 Quang Trung</t>
  </si>
  <si>
    <t>Điện chiếu sáng thị trấn Tam Quan</t>
  </si>
  <si>
    <t>Đèn hoa trang trí thị trấn Bồng Sơn</t>
  </si>
  <si>
    <t>Đèn hoa trang trí thị trấn Tam Quan</t>
  </si>
  <si>
    <t>Cống thoát nước ngang tuyến đường Cầu Chui - La Vuông</t>
  </si>
  <si>
    <t>Sơn vạch đường nội thị, thị trấn Bồng Sơn</t>
  </si>
  <si>
    <t>Duy tu, sửa chữa các tuyến đường trục chính huyện</t>
  </si>
  <si>
    <t>Hoa viên Bắc Cầu chui xã Hoài Đức</t>
  </si>
  <si>
    <t>Hoa viên ngã va đường Bạch Đằng, thị trấn Bồng Sơn</t>
  </si>
  <si>
    <t>Khắc phục nút giao thông quốc lộ 1 và đường vào Cụm công nghiệp Hoài Tân</t>
  </si>
  <si>
    <t xml:space="preserve">Xây dựng hệ thống thoát nước đường Biên Cương, thị trấn Bồng Sơn </t>
  </si>
  <si>
    <t xml:space="preserve">Bãi chôn lấp chất thải rắn huyện Hoài Nhơn, hạng mục: Sửa chữa, bổ sung một số thiết bị, vật tư phục vụ công tác vận hành hệ thống xử lý nước rỉ rác </t>
  </si>
  <si>
    <t>Quy hoạch chung xây dựng đô thị Hoài Nhơn, tỉnh Bình Định đến năm 2035</t>
  </si>
  <si>
    <t>Quản lý bảo dưỡng thường xuyên các tuyến đường huyện dự án LRAMP - năm 2019</t>
  </si>
  <si>
    <t>Lắp đặt vật tư, thiết bị, vận hành khởi động và nghiệm thu hệ thống xử lý nước thải tại bãi chôn lấp chất thải rắn huyện Hoài Nhơn (giai đoạn 2)</t>
  </si>
  <si>
    <t xml:space="preserve">Sửa chữa nhà làm việc số 122, đường Quang Trung, thị trấn Bồng Sơn </t>
  </si>
  <si>
    <t xml:space="preserve">Điện chiếu sáng tuyến đường ĐH 11 Tam Quan - Tân Bình </t>
  </si>
  <si>
    <t xml:space="preserve">Sửa chữa nhà làm việc cũ của BHXH và Chi cục thi hành án dân sự huyện Hoài Nhơn </t>
  </si>
  <si>
    <t>Giải pháp ứng dụng công nghệ tiết kiệm trong chiếu sáng công cộng dùng đèn chiếu sáng Led tại đường Tăng Bạt Hổ và Trần Quang Diệu, thị trấn Bồng Sơn</t>
  </si>
  <si>
    <t>Phòng Tài nguyên và Môi trường</t>
  </si>
  <si>
    <t>Lập kế hoạch sử dụng đất năm 2020 huyện Hoài Nhơn</t>
  </si>
  <si>
    <t>Kiểm kê đất đai, lập bản đồ hiện trạng sử dụng đất năm 2019 cấp huyện, huyện Hoài Nhơn</t>
  </si>
  <si>
    <t xml:space="preserve">Kiểm kê đất đai, lập bản đồ hiện trạng sử dụng đất huyện Hoài Nhơn năm 2014 </t>
  </si>
  <si>
    <t xml:space="preserve">Bồi thường GPMB để xây dựng Tuyến đường Quốc lộ 1A - Thiết Đính Bắc, thị trấn Bồng Sơn </t>
  </si>
  <si>
    <t>UBND phường Bồng Sơn</t>
  </si>
  <si>
    <t>Tuyến từ nhà bà Quyền đến Bầu Điện</t>
  </si>
  <si>
    <t xml:space="preserve">Bồi thường GPMB để xây dựng Khu dân cư nông thôn năm 2013 tại xã Hoài Thanh </t>
  </si>
  <si>
    <t xml:space="preserve">Bồi thường GPMB để xây dựng Tuyến đường Dốc Đố đến cổng làng văn hóa thôn An Lộc 2, xã Hoài Thanh </t>
  </si>
  <si>
    <t xml:space="preserve">Bồi thường GPMB để xây dựng  Mở rộng Trường Tiểu học số 2 Hoài Thanh </t>
  </si>
  <si>
    <t xml:space="preserve">Bồi thường GPMB để xây dựng Trường Mẫu giáo Hoài Thanh </t>
  </si>
  <si>
    <t>Bê tông kênh mương tuyến cống Ông Não đến Cầu Dừa</t>
  </si>
  <si>
    <t>Tuyến từ trường Mẫu giáo Bình Phú đến nhà ông Lê Hữu Bạn, thôn Bình Phú</t>
  </si>
  <si>
    <t>Bê tông kênh mương tuyến từ rộng Dốn đến Ao Mũi Dùi, xã Hoài Thanh Tây</t>
  </si>
  <si>
    <t>Bê tông kênh mương tuyến từ Lẫm Bắc lên giáp mương Lẫm Nam, xã Hoài Thanh Tây</t>
  </si>
  <si>
    <t>Kinh phí bồi thường, hỗ trợ do GPMB để xây dựng công trình: Nhà máy sản xuất bánh tráng Nhân Hòa</t>
  </si>
  <si>
    <t>Điện chiếu sáng công cộng từ nhà bà Bùi Thị Xuân khu phố Vĩnh Phụng 1 đến ngã ba chợ Gồm, phường Hoài Xuân</t>
  </si>
  <si>
    <t xml:space="preserve">Bồi thường GPMB để xây dựng Sân thể thao thôn Cửu Lợi Đông, xã Tam Quan Nam </t>
  </si>
  <si>
    <t>Bồi thường GPMB để xây dựng Mở rộng trường THCS Tam Quan Nam</t>
  </si>
  <si>
    <t>XXII</t>
  </si>
  <si>
    <t xml:space="preserve">VP.HĐND và UBND </t>
  </si>
  <si>
    <t xml:space="preserve">Đầu tư trang thiết bị và triển khai phần mềm một cửa điện tử cung cấp dịch vụ công trực tuyến mức độ 3, 4 </t>
  </si>
  <si>
    <t>Tuyến mương Đồng Đưng (đoạn đầu)</t>
  </si>
  <si>
    <t>Tuyến từ ngõ Ca đến ngõ Đúng, xã Hoài Châu</t>
  </si>
  <si>
    <t>Thảm nhựa tuyến đường đi trung tâm xã Hoài Châu</t>
  </si>
  <si>
    <t>Tuyến mở rộng đường đi trung tâm xã Hoài Châu</t>
  </si>
  <si>
    <t>Từ Cống thượng lưu Đập ông Khéo đến nhà bà Đường - Gia An Đông, xã Hoài Châu Bắc</t>
  </si>
  <si>
    <t>Tuyến từ mương Cẩu Hậu đến đường Tây tỉnh - Bình Đê</t>
  </si>
  <si>
    <t xml:space="preserve">Tuyến kênh từ cống Ngõ Ngộ đến Gò Đu - Tuy An </t>
  </si>
  <si>
    <t>Tuyến kênh từ cống ruộng ông Măng đến Đồng Nhỏ - Quy Thuận</t>
  </si>
  <si>
    <t>Bãi rác Chương Hòa, hạng mục: Đóng cửa một phần bãi rác</t>
  </si>
  <si>
    <t>Ki ốt Chợ cá xã Hoài Hải</t>
  </si>
  <si>
    <t>Thảm bê tông nhựa tuyến đường trục chính từ Bưu điện đến Trường Mẫu giáo thôn Diêu Quang (L=2.050m)</t>
  </si>
  <si>
    <t xml:space="preserve">Ban quản lý </t>
  </si>
  <si>
    <t xml:space="preserve">Phòng Giáo dục </t>
  </si>
  <si>
    <t>Ban quản lý dự án ĐTXD và PTQĐ thị xã</t>
  </si>
  <si>
    <t>Phòng Quản lý đô thị thị xã</t>
  </si>
  <si>
    <t xml:space="preserve"> ĐVT: đồng</t>
  </si>
  <si>
    <t>Phòng Giáo dục và Đào tạo thị xã</t>
  </si>
  <si>
    <t>Phòng Tài nguyên và Môi trường thị xã</t>
  </si>
  <si>
    <t>UBND phường Hoài Hảo</t>
  </si>
  <si>
    <t>UBND phường Hoài Thanh</t>
  </si>
  <si>
    <t>UBND phường Hoài Đức</t>
  </si>
  <si>
    <t>UBND phường Hoài Hương</t>
  </si>
  <si>
    <t>UBND phường Tam Quan Nam</t>
  </si>
  <si>
    <t>(Kèm theo Quyết định số             /QĐ-UBND ngày         /      /2022 của  Chủ tịch UBND thị xã  Hoài Nhơn)</t>
  </si>
  <si>
    <t xml:space="preserve">Trung tâm Văn hoá - Thông tin - Thể thao </t>
  </si>
  <si>
    <t xml:space="preserve">Văn phòng Thị uỷ </t>
  </si>
  <si>
    <t xml:space="preserve">UBND phường Tam Quan Bắc </t>
  </si>
  <si>
    <t>6=4-5</t>
  </si>
  <si>
    <t>PHỤ LỤC
CÔNG KHAI TÌNH HÌNH PHÊ DUYỆT QUYẾT TOÁN DỰ ÁN HOÀN THÀNH NĂM 2022</t>
  </si>
  <si>
    <t xml:space="preserve">Trường mầm non Hoài Hảo, hạng mục: Nhà vệ sinh, nhà bếp, tường rào và sân nền </t>
  </si>
  <si>
    <t xml:space="preserve">Trường THCS Hoài Đức, hạng mục: Sửa chữa nhà lớp học 02 tầng 10 phòng </t>
  </si>
  <si>
    <t>HTX NN Hoài Mỹ</t>
  </si>
  <si>
    <t xml:space="preserve">HTX NN Hoài Mỹ, hạng mục: Xây dựng mới trụ sở làm việc </t>
  </si>
  <si>
    <t>Chỉnh trang hoa viên sân UBND thị xã</t>
  </si>
  <si>
    <t xml:space="preserve">Chợ Gò Dưa, xã Hoài Thanh </t>
  </si>
  <si>
    <t xml:space="preserve">Lắp đặt hệ thống điện chiếu sáng công cộng tuyến đường Ỷ Lan, phường Hoài Thanh </t>
  </si>
  <si>
    <t xml:space="preserve">Trường Mầm non Tam Quan, hạng mục: Cải tạo, mở rộng 04 phòng học </t>
  </si>
  <si>
    <t>Khu dân cư phường Tam Quan Nam (Khu phố Cửu Lợi Đông và Cửu Lợi Bắc)</t>
  </si>
  <si>
    <t xml:space="preserve">Trường THCS Hoài Xuân, hạng mục: Nhà vệ sinh học sinh </t>
  </si>
  <si>
    <t xml:space="preserve">Duy tu, nâng cấp Cống Tứ </t>
  </si>
  <si>
    <t>Quyết định số 275/QĐ-UBND ngày 07/01/2022</t>
  </si>
  <si>
    <t>Mở rộng Cụm công nghiệp Hoài Tân (Lô B6-2, B6-3, B6-4 và hạ tầng xung quanh)</t>
  </si>
  <si>
    <t xml:space="preserve">Nhà làm việc cơ chế một cửa UBND phường Hoài Xuân </t>
  </si>
  <si>
    <t xml:space="preserve">Trường Tiểu học số 2 Hoài Sơn, hạng mục: Nhà vệ sinh học sinh </t>
  </si>
  <si>
    <t>Điện chiếu sáng công cộng (đoạn từ cầu Phú Lương đến trạm y tế và từ ngã tư UBND xã Hoài Phú đến mương Tiềm)</t>
  </si>
  <si>
    <t xml:space="preserve">Trồng cây xanh tuyến đường vào địa đạo Gò Quánh, phường Hoài Thanh </t>
  </si>
  <si>
    <t>Trồng cây xanh tuyến đường từ Cầu Bà Mầm đến Bàu Cua - Vĩnh Phụng 1</t>
  </si>
  <si>
    <t xml:space="preserve">Hoa viên tái định cư số 06, 07 Hoài Đức </t>
  </si>
  <si>
    <t>Trường Tiểu học số 2 Hoài Mỹ; Hạng mục: Sửa chữa 02 dãy nhà lớp học 14 phòng</t>
  </si>
  <si>
    <t>Trường Mẫu giáo Hoài Mỹ; Hạng mục: Cải tạo khu vườn cổ tích sân trường</t>
  </si>
  <si>
    <t>Kiên cố hoá kênh từ bầu điện cũ đến ngã tư đường cạnh tranh nông nghiệp</t>
  </si>
  <si>
    <t xml:space="preserve">Trồng cây xanh khu vực đô thị Bồng Sơn </t>
  </si>
  <si>
    <t xml:space="preserve">Nạo vét hệ thống thoát nước mưa thị trấn Bồng Sơn </t>
  </si>
  <si>
    <t>Trồng cây xanh khu vực đô thị Tam Quan</t>
  </si>
  <si>
    <t xml:space="preserve">Hoa viên tái định cư số 05 Hoài Tân </t>
  </si>
  <si>
    <t xml:space="preserve">Đèn hoa trang trí các khu vực công cộng (hoa viên trước UBND thị xã, ngã ba Hoài Tân, ngã ba Hoài Đức, ngã tư QL1-ĐT 639, Tam Quan Bắc </t>
  </si>
  <si>
    <t xml:space="preserve">Chỉnh trang đô thị trên địa bàn huyện Hoài Nhơn </t>
  </si>
  <si>
    <t xml:space="preserve">Hoa viên đồng đất chai, phường Hoài Thanh Tây </t>
  </si>
  <si>
    <t>Quy hoạch chi tiết xây dựng tỉ lệ 1/500 khu dân cư, nhà ở xã hội, bến xe khách và bến xe tải thị trấn Bồng Sơn, huyện Hoài Nhơn</t>
  </si>
  <si>
    <t xml:space="preserve">Bảng chữ cầu Bồng Sơn, thị xã Hoài Nhơn </t>
  </si>
  <si>
    <t xml:space="preserve">Đài phun nước nghệ thuật Hoa viên ngã tư Tam Quan Bắc </t>
  </si>
  <si>
    <t xml:space="preserve">Chỉnh trang tuyến đường kết nối Quốc lộ 1 cũ và Quốc lộ 1 mới phường Bồng Sơn </t>
  </si>
  <si>
    <t>Hoa viên đường Quốc lộ 1A đoạn trước Công ty TNHH May Vinatex Bồng Sơn</t>
  </si>
  <si>
    <t>Sửa chữa tràn xả lũ hồ Lòng Bong</t>
  </si>
  <si>
    <t>Nâng cấp và mở rộng tuyến đường ĐT.639 (đoạn từ cầu Thiện Chánh đến Quốc lộ 1 cũ) Hạng muc: Di dời tuyến ống cấp nước và di dời hệ thống điện</t>
  </si>
  <si>
    <t>Xây dựng mốc giới các tuyến đường kết nối QL1A vói ĐT 639 (tuyến đường Bồng Sơn - Hoài Xuân - Hoài Hương; tuyến đường Tài Lương - Ca Công; tuyến đường Thái Lợi)</t>
  </si>
  <si>
    <t xml:space="preserve">Lắp đặt lan can, hệ thống tưới nước tự động và các hạng mục phụ trợ Nhà bia di tích vụ thảm sát nhà thờ Thác Đá Hạ phường Hoài Đức </t>
  </si>
  <si>
    <t>Mở rộng Cụm công nghiệp Hoài Tân (tại một phần Lô B4-2 và hạ tầng xung quanh)</t>
  </si>
  <si>
    <t>Khu dân cư xã Hoài Châu Bắc (thôn Bình Đê)</t>
  </si>
  <si>
    <t>Khu dân cư xã Hoài Thanh Tây (đợt 1 - thôn Tài Lương 4)</t>
  </si>
  <si>
    <t>Đường Đê Bao đến đường Nguyễn Trân (đường giữa Huyện ủy và Kho bạc Nhà nước Hoài Nhơn)</t>
  </si>
  <si>
    <t xml:space="preserve">Trường THCS Tam Quan Bắc, hạng mục: Nhà vệ sinh học sinh </t>
  </si>
  <si>
    <t xml:space="preserve">Trường THCS Hoài Châu, hạng mục: Cải tạo, nâng tầng 03 phòng bộ môn và 02 phòng học </t>
  </si>
  <si>
    <t>Trường Mầm non Bồng Sơn, hạng mục: Sửa chữa, cải tạo mở rộng 01 phòng học, tường rào cổng ngõ (điểm Thiết Đính Nam) và sửa chữa nhà lớp học 02 tầng 08 phòng (điểm Phụ Đức)</t>
  </si>
  <si>
    <t xml:space="preserve">Trường Tiểu học số 1 Hoài Hảo, hạng mục: Sửa chữa dãy 02 tầng 06 phòng học </t>
  </si>
  <si>
    <t>Trường Mẫu giáo Hoài Đức; Hạng mục:Sửa chữa, cải tạo tường rào và sân gạch block điểm Diễn Khánh</t>
  </si>
  <si>
    <t xml:space="preserve">Trường THCS Hoài Châu Bắc, hạng mục: Nhà vệ sinh giáo viên </t>
  </si>
  <si>
    <t xml:space="preserve">Trường Tiểu học số 1 Hoài Thanh Tây, hạng mục: Sửa chữa tường rào phía trước của trường </t>
  </si>
  <si>
    <t>Trường TH số 2 Bồng Sơn; Hạng mục: Cải tạo, xây dựng tường rào cổng ngõ phía Tây Bắc</t>
  </si>
  <si>
    <t xml:space="preserve">Trường Tiểu học số 1 Tam Quan, hạng mục: Sửa chữa tường rào, cổng ngõ phía đường Trần Phú </t>
  </si>
  <si>
    <t xml:space="preserve">Trường THCS số 2 Bồng Sơn, hạng mục: Sửa chữa dãy nhà lớp học 03 tầng 21 phòng </t>
  </si>
  <si>
    <t xml:space="preserve">Trường THCS Tam Quan Bắc, hạng mục: Sửa chữa 02 dãy phòng học 02 tầng 16 phòng </t>
  </si>
  <si>
    <t xml:space="preserve">Trường Tiểu học số 2 Hoài Tân, hạng mục: Nhà vệ sinh học sinh </t>
  </si>
  <si>
    <t>Kiên cố hóa kênh mương tuyến từ bờ lô ông Chân đến Bàu Son - Hy Thế</t>
  </si>
  <si>
    <t>Kiên cố hóa kênh mương, tuyến mương từ ruộng Đồng kề đến bờ Vùng Xóm 1</t>
  </si>
  <si>
    <t xml:space="preserve">Tu bổ, nâng cấp bờ quai sông bến Đò - thôn Quy Thuận </t>
  </si>
  <si>
    <t xml:space="preserve">Kiên cố hóa kênh mương tuyến từ Mẫu Bảy đến Thùng Minh - Quy Thuận </t>
  </si>
  <si>
    <t> Điện chiếu sáng công cộng tuyến đường ĐT 638 đoạn từ Bình Đê đến giáp xã Hoài Sơn</t>
  </si>
  <si>
    <t>Hệ thống điện chiếu sáng tuyến đường ĐT 630 đoạn từ Gò Vàng đến hết địa phận phường Hoài Đức</t>
  </si>
  <si>
    <t>Nâng cấp, sửa chữa tuyến đường từ ngã 3 cầu Dợi cũ đến giáp đường ĐT 630 thôn Bình Chương Nam (đoạn từ ngã 3 cầu Dợi - cầu Chun, L=145M)</t>
  </si>
  <si>
    <t>Bồi thường hỗ trợ và tái định cư do GPMB để xây dựng dự án Sửa chữa nâng cấp tuyến đường Ngọc An - Lương Thọ (đoạn qua địa bàn phường Hoài Hảo)</t>
  </si>
  <si>
    <t>Hệ thống điện chiếu sáng tuyến đường từ Ngã ba Bình Minh đến cầu Cây Bàng</t>
  </si>
  <si>
    <t>Điện chiếu sáng công cộng tuyến bản Tin đi Hoài Xuân</t>
  </si>
  <si>
    <t>Khoan giếng phục vụ nước sinh hoạt cho Nhân dân thôn Lộ Diêu</t>
  </si>
  <si>
    <t xml:space="preserve">Sửa chữa hệ thống điện chiếu sáng tại khu di tích Tàu không số nơi cập bến bãi biển Lộ Diêu, xã Hoài Mỹ </t>
  </si>
  <si>
    <t xml:space="preserve">Sửa chữa, nâng cấp đập Bà Đá </t>
  </si>
  <si>
    <t xml:space="preserve">Hoa viên Hoài Phú </t>
  </si>
  <si>
    <t>Gia cố bờ suối hạ lưu cầu Chín Kiểm (đoạn tiếp theo)</t>
  </si>
  <si>
    <t>Trồng cây xanh tuyến đường ĐT 638 (đoạn từ cầu Phú Lương đến giáp trường TH và THCS Hoài Phú)</t>
  </si>
  <si>
    <t>Điện chiếu sáng tuyến đường cầu Chui - La Vuông (đoạn từ nhà ông Huỳnh Nông - Phú Nông đến cổng làng văn hóa thôn Túy Sơn)</t>
  </si>
  <si>
    <t>Thảm nhựa mặt đường (đoạn từ Ngõ Bàn đến cầu Ông Ân)</t>
  </si>
  <si>
    <t>Kiên cố hóa kênh mương tuyến đường từ Rào Trừ đến ruộng Thanh</t>
  </si>
  <si>
    <t xml:space="preserve">QT HĐ Hoa viên đồng đất chai, phường Hoài Thanh Tây (đợt 1 và đợt 2) </t>
  </si>
  <si>
    <t xml:space="preserve">Sân vận động xã Hoài Xuân, hạng mục: San nền, tường rào cổng ngõ, sân khấu, nhà làm việc, khu vệ sinh, hệ thống thoát nước </t>
  </si>
  <si>
    <t xml:space="preserve">Điện chiếu sáng công cộng tuyến đường Lương Định Của, phường Hoài Xuân </t>
  </si>
  <si>
    <t xml:space="preserve">Nghĩa trang liệt sĩ phường Hoài Xuân, hạng mục: Sửa chữa mộ </t>
  </si>
  <si>
    <t>Nạo vét các tuyến kênh khu nuôi trồng thủy sản tập trung năm 2021</t>
  </si>
  <si>
    <t xml:space="preserve">Khu dân cư phường Tam Quan Nam </t>
  </si>
  <si>
    <t xml:space="preserve">Cầu Bà Xạ, phường Tam Quan Nam </t>
  </si>
  <si>
    <t>Lập kế hoạch sử dụng đất năm 2022 thị xã Hoài Nhơn</t>
  </si>
  <si>
    <t>Xây dựng hệ thống phát thanh tự động cho Đài truyền thanh xã, phường (gđ 2)</t>
  </si>
  <si>
    <t>UB MT TQVN</t>
  </si>
  <si>
    <t>Lắp đặt camera an ninh khối nhà làm việc các cơ quan Ban Dân vận – Uỷ ban Mặt trận Tổ quốc và các hội, đoàn thể thị xã năm 2021 cho Uỷ ban Mặt trận Tổ quốc thị xã</t>
  </si>
  <si>
    <t xml:space="preserve">Ứng dụng công nghệ tưới nước tiết kiệm cho cây xanh khuôn viên Thị ủy </t>
  </si>
  <si>
    <t>Quyết định số 4174/QĐ-UBND ngày 18/04/2022, 292/TCKH-XD ngày 14/4/2022</t>
  </si>
  <si>
    <t>Quyết định số 5044/QĐ-UBND ngày 04/5/2022, 64/TCKH-XD ngày 29/4/2022</t>
  </si>
  <si>
    <t>Quyết định số 3200/QĐ-UBND ngày 23/3/2022, 230/TCKH-XD</t>
  </si>
  <si>
    <t>Quyết định số 6306/QĐ-UBND ngày 24/5/2022 , 393/TCKH-XD ngày 23/5/2022</t>
  </si>
  <si>
    <t>Quyết định số 7127/QĐ-UBND ngày 08/6/2022, 430/TCKH-XD ngày 08/6/2022</t>
  </si>
  <si>
    <t>Quyết định số 7120/QĐ-UBND ngày 08/6/2022, 422/TCKH-XD ngày 04/6/2022</t>
  </si>
  <si>
    <t>Quyết định số 3433/QĐ-UBND ngày 30/03/2022, 248/TCKH-XD</t>
  </si>
  <si>
    <t>Quyết định số 4388/QĐ-UBND ngày 21/4/2022, 308/TCKH-XD</t>
  </si>
  <si>
    <t>Quyết định số 1894/QĐ-UBND ngày 26/02/2022, 127/TCKH-XD</t>
  </si>
  <si>
    <t>Quyết định số 3399/QĐ-UBND ngày 29/03/2022, 238/TCKH-XD</t>
  </si>
  <si>
    <t>Quyết định số 6510/QĐ-UBND ngày 30/5/2022, 405/TCKH-XD</t>
  </si>
  <si>
    <t>Quyết định số 390/QĐ-UBND ngày 11/01/2022 , 31/TCKH-X</t>
  </si>
  <si>
    <t>Quyết định số 4675/QĐ-UBND ngày 26/04/2022, 323/TCKH-XD</t>
  </si>
  <si>
    <t>Quyết định số 4713/QĐ-UBND ngày 26/04/2022, 325/TCKH-XD</t>
  </si>
  <si>
    <t>Quyết định số 5042/QĐ-UBND ngày 04/5/2022, 331/TCKH-XD</t>
  </si>
  <si>
    <t>Quyết định số 4077/QĐ-UBND ngày 14/4/2022 , 287/TCKH</t>
  </si>
  <si>
    <t>Quyết định số 6024/QĐ-UBND ngày 18/5/2022, 378/TCKH-XD</t>
  </si>
  <si>
    <t>Quyết định số 6134/QĐ-UBND ngày 20/5/2022, 383/TCKH</t>
  </si>
  <si>
    <t>Quyết định số 7125/QĐ-UBND ngày 08/6/2022, 423/TCKH-XD</t>
  </si>
  <si>
    <t xml:space="preserve"> 16336/QĐ-UBND ngày 19/10/2022 , số 821/TCKH-XD ngày 18/10/2022</t>
  </si>
  <si>
    <t xml:space="preserve"> 16115/QĐ-UBND ngày 18/10/2022 ,số 808/TCKH-XD ngày 14/10/2022</t>
  </si>
  <si>
    <t>20607/QĐ-UBND ngày 28/11/2022 ,928/TCKH-XD ngày 26/11/2022</t>
  </si>
  <si>
    <t>5314QĐ-UBND ngày 09/05/2022, 340/TCKH-XD ngày 05/5/2022</t>
  </si>
  <si>
    <t>18177/QĐ-UBND ngày 07/11/2022 , 874/TCKH-XD ngày 04/11/2022</t>
  </si>
  <si>
    <t>12980/QĐ-UBND ngày 25/09/2022,733/TCKH-XD ngày 23/9/2022</t>
  </si>
  <si>
    <t>16332/QĐ-UBND ngày 19/10/2022 ,822/TCKH-XD ngày 18/10/2022</t>
  </si>
  <si>
    <t>7662/QĐ-UBND ngày 17/06/2022, 452/TCKH-XD ngày 14/6/2022</t>
  </si>
  <si>
    <t>19687/QĐ-UBND ngày 21/11/2022 , 910/TCKH-XD ngày 18/11/2022</t>
  </si>
  <si>
    <t>17220/QĐ-UBND ngày 28/10/2022,856/TCKH-XD ngày 28/10/2022</t>
  </si>
  <si>
    <t>10529/QĐ-UBND ngày 16/8/2022 , 613/TCKH-XD ngày 15/8/2022</t>
  </si>
  <si>
    <t>17628/QĐ-UBND ngày 02/11/2022 ,863/TCKH-XD ngày 01/11/2022</t>
  </si>
  <si>
    <t>17597/QĐ-UBND ngày 01/11/2022, 861/TCKH-XD ngày 31/10/2022</t>
  </si>
  <si>
    <t>9177/QĐ-UBND ngày 19/7/2022 ,536/TCKH-XD ngày 19/7/2022</t>
  </si>
  <si>
    <t>15976/QĐ-UBND ngày 16/10/2022 ,802/TCKH-XD ngày 13/10/2022</t>
  </si>
  <si>
    <t>18842/QĐ-UBND ngày 11/11/2022 ,886/TCKH-XD ngày 10/11/2022</t>
  </si>
  <si>
    <t>9077/QĐ-UBND ngày 14/07/2022,118/TCKH-XD ngày 13/07/2022</t>
  </si>
  <si>
    <t>20181/QĐ-UBND ngày 23/11/2022 , 925/TCKH-XD ngày 23/11/2022</t>
  </si>
  <si>
    <t xml:space="preserve"> 12885/QĐ-UBND ngày 22/9/2022,726/TCKH-XD ngày 20/9/2022</t>
  </si>
  <si>
    <t>19607/QĐ-UBND ngày 18/11/2022 ,907/TCKH-XD ngày 17/11/2022</t>
  </si>
  <si>
    <t xml:space="preserve"> 20620/QĐ-UBND ngày 29/11/2022 , 931/TCKH-XD ngày 28/11/2022</t>
  </si>
  <si>
    <t>21640/QĐ-UBND ngày 12/12/2022 , 967/TCKH-XD ngày 08/12/2022</t>
  </si>
  <si>
    <t>11630/QĐ-UBND ngày 05/9/2022 ,670/TCKH-XD ngày 31/8/2022</t>
  </si>
  <si>
    <t xml:space="preserve"> 14800/QĐ-UBND ngày 07/10/2022 ,783/TCKH-XD ngày 06/10/2022</t>
  </si>
  <si>
    <t>21646/QĐ-UBND ngày 12/12/2022 , 976/TCKH-XD ngày 12/12/2022</t>
  </si>
  <si>
    <t>15378/QĐ-UBND ngày 10/10/2022 , 793/TCKH-XD ngày 10/10/2022</t>
  </si>
  <si>
    <t>12756/QĐ-UBND ngày 20/9/2022, 721/TCKH-XD ngày 19/9/2022</t>
  </si>
  <si>
    <t>8548/QĐ-UBND ngày 01/7/2022 ,  482/TCKH-XD ngày 30/6/2022</t>
  </si>
  <si>
    <t>19696/QĐ-UBND ngày 21/11/2022,909/TCKH-XD ngày 18/11/2022</t>
  </si>
  <si>
    <t>14783/QĐ-UBND ngày 06/10/2022 ,782/TCKH-XD ngày 05/10/2022</t>
  </si>
  <si>
    <t>12693/QĐ-UBND ngày 19/9/2022 ,716/TCKH-XD ngày 15/9/2022</t>
  </si>
  <si>
    <t xml:space="preserve"> 6419/QĐ-UBND ngày 25/5/2022 ,396/TCKH-XD ngày 25/5/2022</t>
  </si>
  <si>
    <t>10401/QĐ-UBND ngày 15/8/2022 , 606/TCKH-XD ngày 11/8/2022</t>
  </si>
  <si>
    <t>13977/QĐ-UBND ngày 30/9/2022 , 751/TCKH-XD ngày 29/9/2022</t>
  </si>
  <si>
    <t>14509/QĐ-UBND ngày 04/10/2022, 761/TCKH-XD ngày 30/9/2022</t>
  </si>
  <si>
    <t>14619/QĐ-UBND ngày 04/10/2022 , 772/TCKH-XD ngày 04/10/2022</t>
  </si>
  <si>
    <t>15906/QĐ-UBND ngày 14/10/2022 , 805/TCKH-XD ngày 13/10/2022</t>
  </si>
  <si>
    <t>15907/QĐ-UBND ngày 14/10/2022 , 803/TCKH-XD ngày 13/10/2022</t>
  </si>
  <si>
    <t>15908/QĐ-UBND ngày 14/10/2022 , 804/TCKH-XD ngày 13/10/2022</t>
  </si>
  <si>
    <t>10579/QĐ-UBND ngày 18/8/2022 ,  610/TCKH-XD ngày 12/8/2022</t>
  </si>
  <si>
    <t>12970/QĐ-UBND ngày 23/09/2022 , 734/TCKH-XD ngày 23/9/2022</t>
  </si>
  <si>
    <t xml:space="preserve"> 9244/QĐ-UBND ngày 20/7/2022 , 537/TCKH-XD ngày 19/7/2022</t>
  </si>
  <si>
    <t xml:space="preserve"> 9901/QĐ-UBND ngày 01/8/2022 , 574/TCKH-XD ngày 29/7/2022</t>
  </si>
  <si>
    <t xml:space="preserve"> 9902/QĐ-UBND ngày 01/8/2022 , 573/TCKH-XD ngày 29/7/2022</t>
  </si>
  <si>
    <t xml:space="preserve"> 9903/QĐ-UBND ngày 01/8/2022 , 572/TCKH-XD ngày 29/7/2022</t>
  </si>
  <si>
    <t>10204/QĐ-UBND ngày 09/8/2022 , 595/TCKH-XD ngày 06/8/2022</t>
  </si>
  <si>
    <t>14649/QĐ-UBND ngày 05/10/2022 , 778/TCKH-XD ngày 05/10/2022</t>
  </si>
  <si>
    <t>13345/QĐ-UBND ngày 27/9/2022 , 743/TCKH-XD ngày 26/9/2022</t>
  </si>
  <si>
    <t>14496/QĐ-UBND ngày 04/10/2022 ,760/TCKH-XD ngày 30/9/2022</t>
  </si>
  <si>
    <t>12147/QĐ-UBND ngày 14/9/2022 , 703/TCKH-XD ngày 12/9/2022</t>
  </si>
  <si>
    <t xml:space="preserve"> 14510/QĐ-UBND ngày 04/10/2022 , 763/TCKH-XD ngày 03/10/2022</t>
  </si>
  <si>
    <t xml:space="preserve"> 8794/QĐ-UBND ngày 08/7/2022 , 499/TCKH-XD ngày 07/7/2022</t>
  </si>
  <si>
    <t xml:space="preserve"> 12083/QĐ-UBND ngày 13/9/2022 , 701/TCKH-XD ngày 12/9/2022</t>
  </si>
  <si>
    <t xml:space="preserve"> 13556/QĐ-UBND ngày 29/09/2022 , 747/TCKH-XD ngày 27/9/2022</t>
  </si>
  <si>
    <t xml:space="preserve"> 15712/QĐ-UBND ngày 12/10/2022 , 797/TCKH-XD ngày 12/10/2022</t>
  </si>
  <si>
    <t>8803/QĐ-UBND ngày 08/7/2022 , 503/TCKH-XD ngày 07/7/2022</t>
  </si>
  <si>
    <t xml:space="preserve"> 9062/QĐ-UBND ngày 13/7/2022 , 507/TCKH-XD ngày 08/7/2022</t>
  </si>
  <si>
    <t xml:space="preserve"> 12978/QĐ-UBND ngày 25/9/2022 , 735/TCKH-XD ngày 23/9/2022</t>
  </si>
  <si>
    <t xml:space="preserve"> 11022/QĐ-UBND ngày 24/8/2022 , 647/TCKH-XD ngày 23/8/2022</t>
  </si>
  <si>
    <t>8755/QĐ-UBND ngày 07/7/2022 , 490/TCKH-XD ngày 04/7/2022</t>
  </si>
  <si>
    <t xml:space="preserve"> 11127/QĐ-UBND ngày 25/8/2022 , 654/TCKH-XD ngày 25/8/2022</t>
  </si>
  <si>
    <t>12942/QĐ-UBND ngày 23/9/2022 , 720/TCKH-XD ngày 19/9/2022</t>
  </si>
  <si>
    <t>Lắp đặt hệ thống cáp điều khiển đèn hoa trang trí</t>
  </si>
  <si>
    <t>Đầu tư xây dựng Trụ sở Viện kiểm sát nhân dân huyện Hoài Nhơn, tỉnh Bình Định</t>
  </si>
  <si>
    <t xml:space="preserve">Xây dựng nhà chứa rác bao bì, thuốc bảo vệ thực vật </t>
  </si>
  <si>
    <t>Quy hoạch chi tiết xây dựng tỉ lệ 1/500 Chợ truyền thống và khu thương mại dịch vụ Bồng Sơn</t>
  </si>
  <si>
    <t>Xây dựng Cống máng Đen khu phố Tăng Long 2</t>
  </si>
  <si>
    <t>Khu dân cư xã Hoài Xuân (nay là phường Hoài Xuân)</t>
  </si>
  <si>
    <t xml:space="preserve">Phương án bồi thường, hỗ trợ và tái định cư do giải phóng mặt bằng xây dựng công trình Tuyến đường liên xã Hoài Tân từ Quốc lộ 1 đến xã Hoài Xuân, huyện Hoài Nhơn </t>
  </si>
  <si>
    <t>Phương án bồi thường, hỗ trợ và tái định cư do giải phóng mặt bằng xây dựng công trình Sửa chữa, nâng cấp, thảm tăng cường mặt đường các tuyến đường tỉnh (ĐT) và một số tuyến đường kết nối Quốc lộ 1 (tuyến đường Bồng Sơn - Hoài Hương đi qua địa bàn phường Hoài Xuân) - (đợt 1,2 và tuyến đường công vụ)</t>
  </si>
  <si>
    <t xml:space="preserve">Đèn hoa trang trí và cổng chào phường Bồng Sơn </t>
  </si>
  <si>
    <t>Nạo vét kênh mương nội đồng: Tuyến từ nhà ông Đi đến cống ông Dân (400m) Tuyến từ cầu Bà Cừ đến đập bà Biên (210m) Tuyến từ cầu bà Đạm đến cống ông Lang (1290m) Tuyến từ nhà ông Khương Lầu đến Bàu Vàng</t>
  </si>
  <si>
    <t>Trồng cây xanh dọc các tuyến đường trục chính xã Hoài Đức</t>
  </si>
  <si>
    <t>Cải tạo hệ thống đèn tín hiệu giao thông và tăng cường ánh sáng khu vực đô thị Bồng Sơn</t>
  </si>
  <si>
    <t>Cải tạo hệ thống đèn tín hiệu giao thông và tăng cường ánh sáng khu vực đô thị Tam Quan</t>
  </si>
  <si>
    <t>Trường Tiểu học số 2 Hoài Mỹ; Hạng mục: Sửa chữa nền gạch, hệ thống điện 08 phòng học</t>
  </si>
  <si>
    <t>Điện chiếu sáng công cộng tuyến đường ĐT 638 (đoạn từ trường Tiểu học đi ngã tư Tân Bình - Thiện Chánh) và tuyến đường từ ngã tư Tân Bình - Thiện Chánh đến Trạm Kiểm Lâm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</si>
</sst>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
  </numFmts>
  <fonts count="97">
    <font>
      <sz val="11"/>
      <color theme="1"/>
      <name val="Calibri"/>
      <family val="2"/>
    </font>
    <font>
      <sz val="11"/>
      <color indexed="8"/>
      <name val="Calibri"/>
      <family val="2"/>
    </font>
    <font>
      <sz val="10"/>
      <name val="Arial"/>
      <family val="2"/>
    </font>
    <font>
      <sz val="12"/>
      <name val="Times New Roman"/>
      <family val="1"/>
    </font>
    <font>
      <b/>
      <sz val="12"/>
      <name val="Times New Roman"/>
      <family val="1"/>
    </font>
    <font>
      <sz val="11"/>
      <name val="UVnTime"/>
      <family val="0"/>
    </font>
    <font>
      <i/>
      <sz val="12"/>
      <name val="Times New Roman"/>
      <family val="1"/>
    </font>
    <font>
      <b/>
      <u val="single"/>
      <sz val="12"/>
      <color indexed="8"/>
      <name val="Times New Roman"/>
      <family val="1"/>
    </font>
    <font>
      <sz val="12"/>
      <color indexed="8"/>
      <name val="Times New Roman"/>
      <family val="1"/>
    </font>
    <font>
      <b/>
      <sz val="12"/>
      <color indexed="8"/>
      <name val="Times New Roman"/>
      <family val="1"/>
    </font>
    <font>
      <i/>
      <sz val="12"/>
      <color indexed="8"/>
      <name val="Times New Roman"/>
      <family val="1"/>
    </font>
    <font>
      <b/>
      <i/>
      <sz val="12"/>
      <name val="Times New Roman"/>
      <family val="1"/>
    </font>
    <font>
      <b/>
      <i/>
      <sz val="12"/>
      <color indexed="8"/>
      <name val="Times New Roman"/>
      <family val="1"/>
    </font>
    <font>
      <b/>
      <i/>
      <sz val="12"/>
      <color indexed="8"/>
      <name val="Calibri"/>
      <family val="2"/>
    </font>
    <font>
      <sz val="12"/>
      <color indexed="8"/>
      <name val="Calibri"/>
      <family val="2"/>
    </font>
    <font>
      <sz val="12"/>
      <name val="Calibri"/>
      <family val="2"/>
    </font>
    <font>
      <sz val="10"/>
      <name val="Times New Roman"/>
      <family val="1"/>
    </font>
    <font>
      <b/>
      <sz val="10"/>
      <name val="Times New Roman"/>
      <family val="1"/>
    </font>
    <font>
      <sz val="10"/>
      <color indexed="10"/>
      <name val="Times New Roman"/>
      <family val="1"/>
    </font>
    <font>
      <b/>
      <sz val="10"/>
      <color indexed="10"/>
      <name val="Times New Roman"/>
      <family val="1"/>
    </font>
    <font>
      <sz val="10"/>
      <color indexed="8"/>
      <name val="Calibri"/>
      <family val="2"/>
    </font>
    <font>
      <i/>
      <sz val="10"/>
      <name val="Times New Roman"/>
      <family val="1"/>
    </font>
    <font>
      <b/>
      <i/>
      <sz val="10"/>
      <name val="Times New Roman"/>
      <family val="1"/>
    </font>
    <font>
      <sz val="10"/>
      <color indexed="8"/>
      <name val="Times New Roman"/>
      <family val="1"/>
    </font>
    <font>
      <b/>
      <sz val="10"/>
      <color indexed="8"/>
      <name val="Times New Roman"/>
      <family val="1"/>
    </font>
    <font>
      <b/>
      <i/>
      <sz val="10"/>
      <color indexed="8"/>
      <name val="Times New Roman"/>
      <family val="1"/>
    </font>
    <font>
      <b/>
      <sz val="13"/>
      <name val="Times New Roman"/>
      <family val="1"/>
    </font>
    <font>
      <b/>
      <u val="single"/>
      <sz val="13"/>
      <name val="Times New Roman"/>
      <family val="1"/>
    </font>
    <font>
      <sz val="13"/>
      <name val="Times New Roman"/>
      <family val="1"/>
    </font>
    <font>
      <sz val="13"/>
      <color indexed="10"/>
      <name val="Times New Roman"/>
      <family val="1"/>
    </font>
    <font>
      <b/>
      <sz val="13"/>
      <color indexed="10"/>
      <name val="Times New Roman"/>
      <family val="1"/>
    </font>
    <font>
      <sz val="13"/>
      <color indexed="9"/>
      <name val="Times New Roman"/>
      <family val="1"/>
    </font>
    <font>
      <i/>
      <sz val="13"/>
      <name val="Times New Roman"/>
      <family val="1"/>
    </font>
    <font>
      <i/>
      <sz val="13"/>
      <color indexed="10"/>
      <name val="Times New Roman"/>
      <family val="1"/>
    </font>
    <font>
      <i/>
      <sz val="13"/>
      <color indexed="44"/>
      <name val="Times New Roman"/>
      <family val="1"/>
    </font>
    <font>
      <b/>
      <i/>
      <sz val="13"/>
      <name val="Times New Roman"/>
      <family val="1"/>
    </font>
    <font>
      <sz val="13"/>
      <color indexed="8"/>
      <name val="Times New Roman"/>
      <family val="1"/>
    </font>
    <font>
      <i/>
      <sz val="13"/>
      <color indexed="8"/>
      <name val="Times New Roman"/>
      <family val="1"/>
    </font>
    <font>
      <b/>
      <sz val="14"/>
      <name val="Times New Roman"/>
      <family val="1"/>
    </font>
    <font>
      <sz val="14"/>
      <name val="Times New Roman"/>
      <family val="1"/>
    </font>
    <font>
      <i/>
      <sz val="14"/>
      <name val="Times New Roman"/>
      <family val="1"/>
    </font>
    <font>
      <b/>
      <sz val="14"/>
      <color indexed="30"/>
      <name val="Times New Roman"/>
      <family val="1"/>
    </font>
    <font>
      <sz val="14"/>
      <color indexed="8"/>
      <name val="Times New Roman"/>
      <family val="1"/>
    </font>
    <font>
      <sz val="12"/>
      <color indexed="10"/>
      <name val="Times New Roman"/>
      <family val="1"/>
    </font>
    <font>
      <b/>
      <sz val="16"/>
      <name val="Times New Roman"/>
      <family val="1"/>
    </font>
    <font>
      <sz val="16"/>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i/>
      <sz val="12"/>
      <color theme="1"/>
      <name val="Times New Roman"/>
      <family val="1"/>
    </font>
    <font>
      <sz val="12"/>
      <color rgb="FF000000"/>
      <name val="Times New Roman"/>
      <family val="1"/>
    </font>
    <font>
      <b/>
      <i/>
      <sz val="12"/>
      <color theme="1"/>
      <name val="Calibri"/>
      <family val="2"/>
    </font>
    <font>
      <sz val="12"/>
      <color theme="1"/>
      <name val="Calibri"/>
      <family val="2"/>
    </font>
    <font>
      <sz val="10"/>
      <color theme="1"/>
      <name val="Calibri"/>
      <family val="2"/>
    </font>
    <font>
      <sz val="10"/>
      <color theme="1"/>
      <name val="Times New Roman"/>
      <family val="1"/>
    </font>
    <font>
      <sz val="10"/>
      <color rgb="FFFF0000"/>
      <name val="Times New Roman"/>
      <family val="1"/>
    </font>
    <font>
      <sz val="13"/>
      <color rgb="FFFF0000"/>
      <name val="Times New Roman"/>
      <family val="1"/>
    </font>
    <font>
      <b/>
      <sz val="13"/>
      <color rgb="FFFF0000"/>
      <name val="Times New Roman"/>
      <family val="1"/>
    </font>
    <font>
      <i/>
      <sz val="13"/>
      <color rgb="FFFF0000"/>
      <name val="Times New Roman"/>
      <family val="1"/>
    </font>
    <font>
      <i/>
      <sz val="13"/>
      <color theme="4" tint="0.39998000860214233"/>
      <name val="Times New Roman"/>
      <family val="1"/>
    </font>
    <font>
      <sz val="13"/>
      <color theme="1"/>
      <name val="Times New Roman"/>
      <family val="1"/>
    </font>
    <font>
      <b/>
      <sz val="14"/>
      <color rgb="FF0070C0"/>
      <name val="Times New Roman"/>
      <family val="1"/>
    </font>
    <font>
      <sz val="12"/>
      <color rgb="FFFF0000"/>
      <name val="Times New Roman"/>
      <family val="1"/>
    </font>
    <font>
      <b/>
      <sz val="10"/>
      <color rgb="FFFF0000"/>
      <name val="Times New Roman"/>
      <family val="1"/>
    </font>
    <font>
      <i/>
      <sz val="12"/>
      <color theme="1"/>
      <name val="Times New Roman"/>
      <family val="1"/>
    </font>
    <font>
      <b/>
      <u val="single"/>
      <sz val="12"/>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
      <patternFill patternType="solid">
        <fgColor theme="2"/>
        <bgColor indexed="64"/>
      </patternFill>
    </fill>
    <fill>
      <patternFill patternType="solid">
        <fgColor indexed="9"/>
        <bgColor indexed="64"/>
      </patternFill>
    </fill>
    <fill>
      <patternFill patternType="solid">
        <fgColor rgb="FFCCFFFF"/>
        <bgColor indexed="64"/>
      </patternFill>
    </fill>
    <fill>
      <patternFill patternType="solid">
        <fgColor indexed="50"/>
        <bgColor indexed="64"/>
      </patternFill>
    </fill>
    <fill>
      <patternFill patternType="solid">
        <fgColor indexed="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style="thin"/>
      <top style="hair"/>
      <bottom style="hair"/>
    </border>
    <border>
      <left/>
      <right/>
      <top/>
      <bottom style="thin"/>
    </border>
    <border>
      <left style="thin"/>
      <right style="thin"/>
      <top style="thin"/>
      <bottom style="hair"/>
    </border>
    <border>
      <left style="thin"/>
      <right style="thin"/>
      <top style="hair"/>
      <bottom style="thin"/>
    </border>
    <border>
      <left style="thin"/>
      <right style="thin"/>
      <top style="hair"/>
      <bottom/>
    </border>
    <border>
      <left/>
      <right/>
      <top style="thin"/>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vertical="center"/>
      <protection/>
    </xf>
    <xf numFmtId="0" fontId="1"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594">
    <xf numFmtId="0" fontId="0" fillId="0" borderId="0" xfId="0" applyFont="1" applyAlignment="1">
      <alignment/>
    </xf>
    <xf numFmtId="0" fontId="78" fillId="0" borderId="0" xfId="0" applyFont="1" applyAlignment="1">
      <alignment vertical="center" wrapText="1"/>
    </xf>
    <xf numFmtId="0" fontId="79" fillId="0" borderId="0" xfId="0" applyFont="1" applyAlignment="1">
      <alignment vertical="center" wrapText="1"/>
    </xf>
    <xf numFmtId="0" fontId="11" fillId="0" borderId="10" xfId="59" applyFont="1" applyFill="1" applyBorder="1" applyAlignment="1">
      <alignment vertical="center" wrapText="1"/>
      <protection/>
    </xf>
    <xf numFmtId="0" fontId="11" fillId="0" borderId="10" xfId="59" applyFont="1" applyFill="1" applyBorder="1" applyAlignment="1">
      <alignment horizontal="center" vertical="center" wrapText="1"/>
      <protection/>
    </xf>
    <xf numFmtId="3" fontId="11" fillId="0" borderId="10" xfId="59" applyNumberFormat="1" applyFont="1" applyFill="1" applyBorder="1" applyAlignment="1">
      <alignment vertical="center" wrapText="1"/>
      <protection/>
    </xf>
    <xf numFmtId="3" fontId="3" fillId="0" borderId="10" xfId="60" applyNumberFormat="1" applyFont="1" applyFill="1" applyBorder="1" applyAlignment="1">
      <alignment horizontal="right" vertical="center"/>
      <protection/>
    </xf>
    <xf numFmtId="3" fontId="3" fillId="0" borderId="10" xfId="42" applyNumberFormat="1" applyFont="1" applyFill="1" applyBorder="1" applyAlignment="1">
      <alignment horizontal="right" vertical="center"/>
    </xf>
    <xf numFmtId="3" fontId="3" fillId="0" borderId="10" xfId="44"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164" fontId="4" fillId="0" borderId="10" xfId="42" applyNumberFormat="1" applyFont="1" applyBorder="1" applyAlignment="1">
      <alignment horizontal="right" vertical="center" wrapText="1"/>
    </xf>
    <xf numFmtId="0" fontId="3" fillId="33" borderId="10" xfId="0" applyFont="1" applyFill="1" applyBorder="1" applyAlignment="1">
      <alignment horizontal="left" vertical="center" wrapText="1"/>
    </xf>
    <xf numFmtId="0" fontId="3" fillId="0" borderId="10"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164" fontId="11" fillId="0" borderId="10" xfId="42" applyNumberFormat="1" applyFont="1" applyBorder="1" applyAlignment="1">
      <alignment horizontal="right" vertical="center" wrapText="1"/>
    </xf>
    <xf numFmtId="0" fontId="3" fillId="0" borderId="10" xfId="59" applyFont="1" applyFill="1" applyBorder="1" applyAlignment="1">
      <alignment horizontal="center" vertical="center" wrapText="1"/>
      <protection/>
    </xf>
    <xf numFmtId="3" fontId="3" fillId="0" borderId="10" xfId="59" applyNumberFormat="1" applyFont="1" applyFill="1" applyBorder="1" applyAlignment="1">
      <alignment vertical="center" wrapText="1"/>
      <protection/>
    </xf>
    <xf numFmtId="0" fontId="11" fillId="0" borderId="10" xfId="60" applyFont="1" applyFill="1" applyBorder="1" applyAlignment="1">
      <alignment horizontal="center" vertical="center" wrapText="1"/>
      <protection/>
    </xf>
    <xf numFmtId="0" fontId="4" fillId="0" borderId="10" xfId="59" applyFont="1" applyFill="1" applyBorder="1" applyAlignment="1">
      <alignment vertical="center" wrapText="1"/>
      <protection/>
    </xf>
    <xf numFmtId="0" fontId="3" fillId="0" borderId="10" xfId="59" applyFont="1" applyFill="1" applyBorder="1" applyAlignment="1">
      <alignment vertical="center" wrapText="1"/>
      <protection/>
    </xf>
    <xf numFmtId="1" fontId="4" fillId="0" borderId="10" xfId="0" applyNumberFormat="1" applyFont="1" applyBorder="1" applyAlignment="1">
      <alignment horizontal="center" vertical="center" wrapText="1"/>
    </xf>
    <xf numFmtId="0" fontId="79" fillId="0" borderId="10" xfId="0" applyFont="1" applyBorder="1" applyAlignment="1">
      <alignment vertical="center" wrapText="1"/>
    </xf>
    <xf numFmtId="0" fontId="78" fillId="0" borderId="0" xfId="0" applyFont="1" applyAlignment="1">
      <alignment horizontal="center" vertical="center" wrapText="1"/>
    </xf>
    <xf numFmtId="0" fontId="78" fillId="0" borderId="10" xfId="0" applyFont="1" applyBorder="1" applyAlignment="1">
      <alignment horizontal="center" vertical="center" wrapText="1"/>
    </xf>
    <xf numFmtId="0" fontId="78" fillId="0" borderId="10" xfId="0" applyFont="1" applyBorder="1" applyAlignment="1">
      <alignment vertical="center" wrapText="1"/>
    </xf>
    <xf numFmtId="0" fontId="80" fillId="0" borderId="10" xfId="0" applyFont="1" applyBorder="1" applyAlignment="1">
      <alignment vertical="center" wrapText="1"/>
    </xf>
    <xf numFmtId="2" fontId="11" fillId="0" borderId="10" xfId="0" applyNumberFormat="1" applyFont="1" applyBorder="1" applyAlignment="1">
      <alignment horizontal="center" vertical="center" wrapText="1"/>
    </xf>
    <xf numFmtId="0" fontId="4" fillId="0" borderId="10" xfId="59" applyFont="1" applyFill="1" applyBorder="1" applyAlignment="1">
      <alignment horizontal="center" vertical="center" wrapText="1"/>
      <protection/>
    </xf>
    <xf numFmtId="3" fontId="3" fillId="0" borderId="10" xfId="0" applyNumberFormat="1" applyFont="1" applyFill="1" applyBorder="1" applyAlignment="1">
      <alignment vertical="center" wrapText="1"/>
    </xf>
    <xf numFmtId="3" fontId="4" fillId="0" borderId="10" xfId="60" applyNumberFormat="1" applyFont="1" applyFill="1" applyBorder="1" applyAlignment="1">
      <alignment horizontal="right" vertical="center"/>
      <protection/>
    </xf>
    <xf numFmtId="0" fontId="11" fillId="0" borderId="10" xfId="60" applyFont="1" applyFill="1" applyBorder="1" applyAlignment="1">
      <alignment horizontal="center" vertical="center"/>
      <protection/>
    </xf>
    <xf numFmtId="3" fontId="6" fillId="0" borderId="10" xfId="59" applyNumberFormat="1" applyFont="1" applyFill="1" applyBorder="1" applyAlignment="1">
      <alignment vertical="center" wrapText="1"/>
      <protection/>
    </xf>
    <xf numFmtId="43" fontId="11" fillId="0" borderId="10" xfId="59" applyNumberFormat="1" applyFont="1" applyFill="1" applyBorder="1" applyAlignment="1">
      <alignment horizontal="center" vertical="center" wrapText="1"/>
      <protection/>
    </xf>
    <xf numFmtId="3" fontId="11" fillId="0" borderId="10" xfId="42" applyNumberFormat="1" applyFont="1" applyBorder="1" applyAlignment="1">
      <alignment horizontal="right" vertical="center" wrapText="1"/>
    </xf>
    <xf numFmtId="3" fontId="3" fillId="34"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78" fillId="0" borderId="10" xfId="42" applyNumberFormat="1" applyFont="1" applyFill="1" applyBorder="1" applyAlignment="1">
      <alignment horizontal="right" vertical="center"/>
    </xf>
    <xf numFmtId="3" fontId="78" fillId="0" borderId="10" xfId="44" applyNumberFormat="1" applyFont="1" applyFill="1" applyBorder="1" applyAlignment="1">
      <alignment horizontal="right" vertical="center"/>
    </xf>
    <xf numFmtId="3" fontId="78" fillId="0" borderId="10" xfId="0" applyNumberFormat="1" applyFont="1" applyFill="1" applyBorder="1" applyAlignment="1">
      <alignment horizontal="right" vertical="center"/>
    </xf>
    <xf numFmtId="164" fontId="3" fillId="0" borderId="10" xfId="0" applyNumberFormat="1" applyFont="1" applyBorder="1" applyAlignment="1">
      <alignment horizontal="right" vertical="center" wrapText="1"/>
    </xf>
    <xf numFmtId="164" fontId="8" fillId="0" borderId="10" xfId="0" applyNumberFormat="1" applyFont="1" applyBorder="1" applyAlignment="1">
      <alignment vertical="center" wrapText="1"/>
    </xf>
    <xf numFmtId="164" fontId="3" fillId="0" borderId="10" xfId="42" applyNumberFormat="1" applyFont="1" applyBorder="1" applyAlignment="1">
      <alignment horizontal="right" vertical="center" wrapText="1"/>
    </xf>
    <xf numFmtId="164" fontId="12" fillId="0" borderId="10" xfId="0" applyNumberFormat="1" applyFont="1" applyBorder="1" applyAlignment="1">
      <alignment vertical="center" wrapText="1"/>
    </xf>
    <xf numFmtId="164" fontId="4" fillId="0" borderId="10" xfId="0" applyNumberFormat="1" applyFont="1" applyBorder="1" applyAlignment="1">
      <alignment horizontal="right" vertical="center" wrapText="1"/>
    </xf>
    <xf numFmtId="164" fontId="78" fillId="0" borderId="10" xfId="0" applyNumberFormat="1" applyFont="1" applyBorder="1" applyAlignment="1">
      <alignment vertical="center" wrapText="1"/>
    </xf>
    <xf numFmtId="3" fontId="3" fillId="0" borderId="10" xfId="57" applyNumberFormat="1" applyFont="1" applyFill="1" applyBorder="1" applyAlignment="1">
      <alignment horizontal="center" vertical="center" wrapText="1"/>
      <protection/>
    </xf>
    <xf numFmtId="0" fontId="79" fillId="0" borderId="10" xfId="0" applyFont="1" applyBorder="1" applyAlignment="1">
      <alignment horizontal="center" vertical="center" wrapText="1"/>
    </xf>
    <xf numFmtId="0" fontId="80" fillId="0" borderId="10" xfId="0" applyFont="1" applyBorder="1" applyAlignment="1">
      <alignment horizontal="center" vertical="center" wrapText="1"/>
    </xf>
    <xf numFmtId="3" fontId="81" fillId="0" borderId="10" xfId="0" applyNumberFormat="1" applyFont="1" applyBorder="1" applyAlignment="1">
      <alignment vertical="center"/>
    </xf>
    <xf numFmtId="0" fontId="4" fillId="0" borderId="10" xfId="60" applyFont="1" applyFill="1" applyBorder="1" applyAlignment="1">
      <alignment horizontal="center" vertical="center" wrapText="1"/>
      <protection/>
    </xf>
    <xf numFmtId="164" fontId="11" fillId="0" borderId="10" xfId="60" applyNumberFormat="1" applyFont="1" applyFill="1" applyBorder="1" applyAlignment="1">
      <alignment horizontal="right" vertical="center"/>
      <protection/>
    </xf>
    <xf numFmtId="164" fontId="79" fillId="0" borderId="10" xfId="0" applyNumberFormat="1" applyFont="1" applyBorder="1" applyAlignment="1">
      <alignment vertical="center" wrapText="1"/>
    </xf>
    <xf numFmtId="164" fontId="79" fillId="0" borderId="10" xfId="42" applyNumberFormat="1" applyFont="1" applyBorder="1" applyAlignment="1">
      <alignment vertical="center" wrapText="1"/>
    </xf>
    <xf numFmtId="3" fontId="78" fillId="0" borderId="10" xfId="0" applyNumberFormat="1" applyFont="1" applyBorder="1" applyAlignment="1">
      <alignment vertical="center" wrapText="1"/>
    </xf>
    <xf numFmtId="164" fontId="78" fillId="34" borderId="10" xfId="42" applyNumberFormat="1" applyFont="1" applyFill="1" applyBorder="1" applyAlignment="1">
      <alignment vertical="center" wrapText="1"/>
    </xf>
    <xf numFmtId="164" fontId="78" fillId="34" borderId="10" xfId="0" applyNumberFormat="1" applyFont="1" applyFill="1" applyBorder="1" applyAlignment="1">
      <alignment vertical="center" wrapText="1"/>
    </xf>
    <xf numFmtId="0" fontId="82" fillId="0" borderId="10" xfId="0" applyFont="1" applyBorder="1" applyAlignment="1">
      <alignment/>
    </xf>
    <xf numFmtId="164" fontId="80" fillId="0" borderId="10" xfId="0" applyNumberFormat="1" applyFont="1" applyBorder="1" applyAlignment="1">
      <alignment vertical="center" wrapText="1"/>
    </xf>
    <xf numFmtId="0" fontId="80" fillId="0" borderId="0" xfId="0" applyFont="1" applyAlignment="1">
      <alignment vertical="center" wrapText="1"/>
    </xf>
    <xf numFmtId="0" fontId="83" fillId="0" borderId="10" xfId="0" applyFont="1" applyBorder="1" applyAlignment="1">
      <alignment/>
    </xf>
    <xf numFmtId="0" fontId="83" fillId="0" borderId="0" xfId="0" applyFont="1" applyAlignment="1">
      <alignment/>
    </xf>
    <xf numFmtId="164" fontId="4" fillId="0" borderId="10" xfId="42" applyNumberFormat="1" applyFont="1" applyBorder="1" applyAlignment="1">
      <alignment/>
    </xf>
    <xf numFmtId="0" fontId="15" fillId="0" borderId="10" xfId="0" applyFont="1" applyBorder="1" applyAlignment="1">
      <alignment/>
    </xf>
    <xf numFmtId="3" fontId="83" fillId="0" borderId="0" xfId="0" applyNumberFormat="1" applyFont="1" applyAlignment="1">
      <alignment/>
    </xf>
    <xf numFmtId="164" fontId="83" fillId="0" borderId="0" xfId="0" applyNumberFormat="1" applyFont="1" applyAlignment="1">
      <alignment/>
    </xf>
    <xf numFmtId="164" fontId="79" fillId="0" borderId="10" xfId="42" applyNumberFormat="1" applyFont="1" applyBorder="1" applyAlignment="1">
      <alignment horizontal="center" vertical="center" wrapText="1"/>
    </xf>
    <xf numFmtId="3" fontId="3" fillId="0" borderId="10" xfId="57" applyNumberFormat="1" applyFont="1" applyFill="1" applyBorder="1" applyAlignment="1">
      <alignment horizontal="center" vertical="center" wrapText="1"/>
      <protection/>
    </xf>
    <xf numFmtId="0" fontId="79" fillId="0" borderId="10" xfId="0" applyFont="1" applyBorder="1" applyAlignment="1">
      <alignment horizontal="center" vertical="center" wrapText="1"/>
    </xf>
    <xf numFmtId="0" fontId="80" fillId="0" borderId="10" xfId="0" applyFont="1" applyBorder="1" applyAlignment="1">
      <alignment horizontal="center" vertical="center" wrapText="1"/>
    </xf>
    <xf numFmtId="164" fontId="79" fillId="0" borderId="0" xfId="0" applyNumberFormat="1" applyFont="1" applyAlignment="1">
      <alignment vertical="center" wrapText="1"/>
    </xf>
    <xf numFmtId="3" fontId="3" fillId="34" borderId="10" xfId="0" applyNumberFormat="1" applyFont="1" applyFill="1" applyBorder="1" applyAlignment="1">
      <alignment horizontal="right" vertical="center"/>
    </xf>
    <xf numFmtId="0" fontId="78" fillId="34" borderId="10" xfId="0" applyFont="1" applyFill="1" applyBorder="1" applyAlignment="1">
      <alignment vertical="center" wrapText="1"/>
    </xf>
    <xf numFmtId="0" fontId="83" fillId="34" borderId="10" xfId="0" applyFont="1" applyFill="1" applyBorder="1" applyAlignment="1">
      <alignment/>
    </xf>
    <xf numFmtId="0" fontId="79" fillId="0" borderId="10" xfId="0" applyFont="1" applyBorder="1" applyAlignment="1">
      <alignment horizontal="center" vertical="center" wrapText="1"/>
    </xf>
    <xf numFmtId="3" fontId="3" fillId="0" borderId="10" xfId="0" applyNumberFormat="1" applyFont="1" applyBorder="1" applyAlignment="1">
      <alignment vertical="center" wrapText="1"/>
    </xf>
    <xf numFmtId="3" fontId="16" fillId="0" borderId="0" xfId="57" applyNumberFormat="1" applyFont="1" applyFill="1" applyBorder="1" applyAlignment="1">
      <alignment horizontal="center" vertical="center" wrapText="1"/>
      <protection/>
    </xf>
    <xf numFmtId="0" fontId="84" fillId="0" borderId="0" xfId="0" applyFont="1" applyAlignment="1">
      <alignment/>
    </xf>
    <xf numFmtId="3" fontId="16" fillId="0" borderId="10" xfId="57" applyNumberFormat="1" applyFont="1" applyFill="1" applyBorder="1" applyAlignment="1">
      <alignment horizontal="center" vertical="center" wrapText="1"/>
      <protection/>
    </xf>
    <xf numFmtId="3" fontId="17" fillId="0" borderId="10" xfId="57" applyNumberFormat="1" applyFont="1" applyFill="1" applyBorder="1" applyAlignment="1" quotePrefix="1">
      <alignment horizontal="center" vertical="center" wrapText="1"/>
      <protection/>
    </xf>
    <xf numFmtId="3" fontId="17" fillId="0" borderId="10" xfId="57" applyNumberFormat="1" applyFont="1" applyFill="1" applyBorder="1" applyAlignment="1">
      <alignment vertical="center" wrapText="1"/>
      <protection/>
    </xf>
    <xf numFmtId="3" fontId="17" fillId="0" borderId="10" xfId="57" applyNumberFormat="1" applyFont="1" applyFill="1" applyBorder="1" applyAlignment="1" quotePrefix="1">
      <alignment horizontal="right" vertical="center" wrapText="1"/>
      <protection/>
    </xf>
    <xf numFmtId="3" fontId="17" fillId="0" borderId="0" xfId="57" applyNumberFormat="1" applyFont="1" applyFill="1" applyBorder="1" applyAlignment="1">
      <alignment vertical="center" wrapText="1"/>
      <protection/>
    </xf>
    <xf numFmtId="0" fontId="17" fillId="2" borderId="10" xfId="59" applyFont="1" applyFill="1" applyBorder="1" applyAlignment="1">
      <alignment horizontal="center" vertical="center" wrapText="1"/>
      <protection/>
    </xf>
    <xf numFmtId="0" fontId="17" fillId="2" borderId="10" xfId="59" applyFont="1" applyFill="1" applyBorder="1" applyAlignment="1">
      <alignment vertical="center" wrapText="1"/>
      <protection/>
    </xf>
    <xf numFmtId="3" fontId="17" fillId="2" borderId="10" xfId="59" applyNumberFormat="1" applyFont="1" applyFill="1" applyBorder="1" applyAlignment="1">
      <alignment vertical="center" wrapText="1"/>
      <protection/>
    </xf>
    <xf numFmtId="3" fontId="17" fillId="2" borderId="10" xfId="0" applyNumberFormat="1" applyFont="1" applyFill="1" applyBorder="1" applyAlignment="1">
      <alignment vertical="center" wrapText="1"/>
    </xf>
    <xf numFmtId="0" fontId="17" fillId="0" borderId="0" xfId="0" applyFont="1" applyFill="1" applyAlignment="1">
      <alignment vertical="center" wrapText="1"/>
    </xf>
    <xf numFmtId="0" fontId="21" fillId="0" borderId="10" xfId="59" applyFont="1" applyFill="1" applyBorder="1" applyAlignment="1">
      <alignment horizontal="center" vertical="center" wrapText="1"/>
      <protection/>
    </xf>
    <xf numFmtId="0" fontId="22" fillId="0" borderId="10" xfId="59" applyFont="1" applyFill="1" applyBorder="1" applyAlignment="1">
      <alignment vertical="center" wrapText="1"/>
      <protection/>
    </xf>
    <xf numFmtId="0" fontId="22" fillId="0" borderId="10" xfId="59" applyFont="1" applyFill="1" applyBorder="1" applyAlignment="1">
      <alignment horizontal="center" vertical="center" wrapText="1"/>
      <protection/>
    </xf>
    <xf numFmtId="3" fontId="22" fillId="0" borderId="10" xfId="59" applyNumberFormat="1" applyFont="1" applyFill="1" applyBorder="1" applyAlignment="1">
      <alignment vertical="center" wrapText="1"/>
      <protection/>
    </xf>
    <xf numFmtId="3" fontId="22" fillId="0" borderId="10" xfId="60" applyNumberFormat="1" applyFont="1" applyFill="1" applyBorder="1" applyAlignment="1">
      <alignment horizontal="right" vertical="center"/>
      <protection/>
    </xf>
    <xf numFmtId="3" fontId="21" fillId="0" borderId="10" xfId="0" applyNumberFormat="1" applyFont="1" applyFill="1" applyBorder="1" applyAlignment="1">
      <alignment vertical="center" wrapText="1"/>
    </xf>
    <xf numFmtId="0" fontId="21" fillId="0" borderId="0" xfId="0" applyFont="1" applyFill="1" applyAlignment="1">
      <alignment vertical="center" wrapText="1"/>
    </xf>
    <xf numFmtId="0" fontId="16" fillId="2" borderId="10" xfId="59" applyFont="1" applyFill="1" applyBorder="1" applyAlignment="1">
      <alignment horizontal="center" vertical="center" wrapText="1"/>
      <protection/>
    </xf>
    <xf numFmtId="0" fontId="17" fillId="2" borderId="10" xfId="0" applyFont="1" applyFill="1" applyBorder="1" applyAlignment="1">
      <alignment horizontal="left" vertical="center" wrapText="1"/>
    </xf>
    <xf numFmtId="0" fontId="17" fillId="2" borderId="10" xfId="0" applyFont="1" applyFill="1" applyBorder="1" applyAlignment="1">
      <alignment horizontal="center" vertical="center" wrapText="1"/>
    </xf>
    <xf numFmtId="0" fontId="17" fillId="2" borderId="10" xfId="0" applyFont="1" applyFill="1" applyBorder="1" applyAlignment="1">
      <alignment horizontal="right" vertical="center" wrapText="1"/>
    </xf>
    <xf numFmtId="3" fontId="17" fillId="2" borderId="10" xfId="42" applyNumberFormat="1" applyFont="1" applyFill="1" applyBorder="1" applyAlignment="1">
      <alignment horizontal="right" vertical="center" wrapText="1"/>
    </xf>
    <xf numFmtId="0" fontId="16" fillId="2" borderId="10" xfId="0" applyFont="1" applyFill="1" applyBorder="1" applyAlignment="1">
      <alignment/>
    </xf>
    <xf numFmtId="0" fontId="16" fillId="0" borderId="0" xfId="0" applyFont="1" applyFill="1" applyAlignment="1">
      <alignment horizontal="center" vertical="center" wrapText="1"/>
    </xf>
    <xf numFmtId="0" fontId="22" fillId="0" borderId="10" xfId="0" applyFont="1" applyBorder="1" applyAlignment="1">
      <alignment horizontal="left" vertical="center" wrapText="1"/>
    </xf>
    <xf numFmtId="0" fontId="22" fillId="0" borderId="10" xfId="0" applyFont="1" applyBorder="1" applyAlignment="1">
      <alignment horizontal="center" vertical="center" wrapText="1"/>
    </xf>
    <xf numFmtId="0" fontId="22" fillId="0" borderId="10" xfId="0" applyFont="1" applyBorder="1" applyAlignment="1">
      <alignment horizontal="right" vertical="center" wrapText="1"/>
    </xf>
    <xf numFmtId="3" fontId="22" fillId="0" borderId="10" xfId="42" applyNumberFormat="1" applyFont="1" applyBorder="1" applyAlignment="1">
      <alignment horizontal="right" vertical="center" wrapText="1"/>
    </xf>
    <xf numFmtId="0" fontId="22" fillId="0" borderId="10" xfId="0" applyFont="1" applyBorder="1" applyAlignment="1">
      <alignment/>
    </xf>
    <xf numFmtId="0" fontId="16" fillId="0" borderId="10" xfId="59" applyFont="1" applyFill="1" applyBorder="1" applyAlignment="1">
      <alignment horizontal="center" vertical="center" wrapText="1"/>
      <protection/>
    </xf>
    <xf numFmtId="0" fontId="16" fillId="33" borderId="10" xfId="0" applyFont="1" applyFill="1" applyBorder="1" applyAlignment="1">
      <alignment horizontal="left" vertical="center" wrapText="1"/>
    </xf>
    <xf numFmtId="0" fontId="16" fillId="0" borderId="10" xfId="0" applyFont="1" applyBorder="1" applyAlignment="1">
      <alignment horizontal="center" vertical="center" wrapText="1"/>
    </xf>
    <xf numFmtId="2" fontId="16" fillId="0" borderId="10" xfId="0" applyNumberFormat="1" applyFont="1" applyBorder="1" applyAlignment="1">
      <alignment horizontal="center" vertical="center" wrapText="1"/>
    </xf>
    <xf numFmtId="1" fontId="16" fillId="0" borderId="10" xfId="0" applyNumberFormat="1" applyFont="1" applyBorder="1" applyAlignment="1">
      <alignment horizontal="center" vertical="center" wrapText="1"/>
    </xf>
    <xf numFmtId="3" fontId="16" fillId="0" borderId="10" xfId="0" applyNumberFormat="1" applyFont="1" applyBorder="1" applyAlignment="1">
      <alignment horizontal="right" vertical="center" wrapText="1"/>
    </xf>
    <xf numFmtId="0" fontId="17" fillId="0" borderId="10" xfId="0" applyFont="1" applyBorder="1" applyAlignment="1">
      <alignment/>
    </xf>
    <xf numFmtId="3" fontId="16" fillId="0" borderId="10" xfId="42" applyNumberFormat="1" applyFont="1" applyBorder="1" applyAlignment="1">
      <alignment horizontal="right" vertical="center" wrapText="1"/>
    </xf>
    <xf numFmtId="0" fontId="16" fillId="0" borderId="0" xfId="0" applyFont="1" applyFill="1" applyAlignment="1">
      <alignment vertical="center" wrapText="1"/>
    </xf>
    <xf numFmtId="3" fontId="22" fillId="0" borderId="10" xfId="0" applyNumberFormat="1" applyFont="1" applyFill="1" applyBorder="1" applyAlignment="1">
      <alignment vertical="center"/>
    </xf>
    <xf numFmtId="0" fontId="22" fillId="0" borderId="10" xfId="60" applyFont="1" applyFill="1" applyBorder="1" applyAlignment="1">
      <alignment horizontal="center" vertical="center" wrapText="1"/>
      <protection/>
    </xf>
    <xf numFmtId="0" fontId="22" fillId="0" borderId="10" xfId="60" applyFont="1" applyFill="1" applyBorder="1" applyAlignment="1">
      <alignment horizontal="center" vertical="center"/>
      <protection/>
    </xf>
    <xf numFmtId="3" fontId="22" fillId="0" borderId="10" xfId="42" applyNumberFormat="1" applyFont="1" applyFill="1" applyBorder="1" applyAlignment="1">
      <alignment horizontal="right" vertical="center"/>
    </xf>
    <xf numFmtId="3" fontId="16" fillId="0" borderId="10" xfId="60" applyNumberFormat="1" applyFont="1" applyFill="1" applyBorder="1" applyAlignment="1">
      <alignment horizontal="right" vertical="center"/>
      <protection/>
    </xf>
    <xf numFmtId="3" fontId="22" fillId="0" borderId="10" xfId="44" applyNumberFormat="1" applyFont="1" applyFill="1" applyBorder="1" applyAlignment="1">
      <alignment horizontal="right" vertical="center"/>
    </xf>
    <xf numFmtId="3" fontId="22" fillId="0" borderId="10" xfId="0" applyNumberFormat="1" applyFont="1" applyFill="1" applyBorder="1" applyAlignment="1">
      <alignment horizontal="right" vertical="center"/>
    </xf>
    <xf numFmtId="0" fontId="17" fillId="2" borderId="10" xfId="60" applyFont="1" applyFill="1" applyBorder="1" applyAlignment="1">
      <alignment horizontal="center" vertical="center" wrapText="1"/>
      <protection/>
    </xf>
    <xf numFmtId="0" fontId="17" fillId="2" borderId="10" xfId="60" applyFont="1" applyFill="1" applyBorder="1" applyAlignment="1">
      <alignment horizontal="center" vertical="center"/>
      <protection/>
    </xf>
    <xf numFmtId="3" fontId="17" fillId="2" borderId="10" xfId="60" applyNumberFormat="1" applyFont="1" applyFill="1" applyBorder="1" applyAlignment="1">
      <alignment vertical="center"/>
      <protection/>
    </xf>
    <xf numFmtId="3" fontId="17" fillId="2" borderId="10" xfId="60" applyNumberFormat="1" applyFont="1" applyFill="1" applyBorder="1" applyAlignment="1">
      <alignment horizontal="right" vertical="center"/>
      <protection/>
    </xf>
    <xf numFmtId="3" fontId="17" fillId="2" borderId="10" xfId="0" applyNumberFormat="1" applyFont="1" applyFill="1" applyBorder="1" applyAlignment="1">
      <alignment vertical="center"/>
    </xf>
    <xf numFmtId="0" fontId="17" fillId="0" borderId="0" xfId="0" applyFont="1" applyFill="1" applyAlignment="1">
      <alignment horizontal="center" vertical="center" wrapText="1"/>
    </xf>
    <xf numFmtId="3" fontId="22" fillId="0" borderId="10" xfId="60" applyNumberFormat="1" applyFont="1" applyFill="1" applyBorder="1" applyAlignment="1">
      <alignment vertical="center"/>
      <protection/>
    </xf>
    <xf numFmtId="0" fontId="22" fillId="0" borderId="0" xfId="0" applyFont="1" applyFill="1" applyAlignment="1">
      <alignment horizontal="center" vertical="center" wrapText="1"/>
    </xf>
    <xf numFmtId="0" fontId="85" fillId="0" borderId="10" xfId="59" applyFont="1" applyFill="1" applyBorder="1" applyAlignment="1">
      <alignment horizontal="center" vertical="center" wrapText="1"/>
      <protection/>
    </xf>
    <xf numFmtId="0" fontId="16" fillId="0" borderId="10" xfId="61" applyFont="1" applyBorder="1" applyAlignment="1">
      <alignment vertical="center" wrapText="1"/>
      <protection/>
    </xf>
    <xf numFmtId="0" fontId="16" fillId="0" borderId="10" xfId="60" applyFont="1" applyFill="1" applyBorder="1" applyAlignment="1">
      <alignment horizontal="center" vertical="center"/>
      <protection/>
    </xf>
    <xf numFmtId="0" fontId="16" fillId="0" borderId="10" xfId="60" applyFont="1" applyFill="1" applyBorder="1" applyAlignment="1">
      <alignment horizontal="center" vertical="center" wrapText="1"/>
      <protection/>
    </xf>
    <xf numFmtId="165" fontId="16" fillId="0" borderId="10" xfId="61" applyNumberFormat="1" applyFont="1" applyBorder="1" applyAlignment="1">
      <alignment vertical="center"/>
      <protection/>
    </xf>
    <xf numFmtId="3" fontId="16" fillId="34" borderId="10" xfId="61" applyNumberFormat="1" applyFont="1" applyFill="1" applyBorder="1" applyAlignment="1">
      <alignment vertical="center"/>
      <protection/>
    </xf>
    <xf numFmtId="3" fontId="16" fillId="0" borderId="10" xfId="61" applyNumberFormat="1" applyFont="1" applyBorder="1" applyAlignment="1">
      <alignment vertical="center"/>
      <protection/>
    </xf>
    <xf numFmtId="3" fontId="16" fillId="0" borderId="10" xfId="0" applyNumberFormat="1" applyFont="1" applyFill="1" applyBorder="1" applyAlignment="1">
      <alignment vertical="center" wrapText="1"/>
    </xf>
    <xf numFmtId="0" fontId="86" fillId="0" borderId="0" xfId="0" applyFont="1" applyFill="1" applyAlignment="1">
      <alignment horizontal="center" vertical="center" wrapText="1"/>
    </xf>
    <xf numFmtId="0" fontId="24" fillId="2" borderId="10" xfId="61" applyFont="1" applyFill="1" applyBorder="1">
      <alignment/>
      <protection/>
    </xf>
    <xf numFmtId="0" fontId="25" fillId="0" borderId="10" xfId="61" applyFont="1" applyBorder="1">
      <alignment/>
      <protection/>
    </xf>
    <xf numFmtId="3" fontId="17" fillId="0" borderId="10" xfId="59" applyNumberFormat="1" applyFont="1" applyFill="1" applyBorder="1" applyAlignment="1">
      <alignment vertical="center" wrapText="1"/>
      <protection/>
    </xf>
    <xf numFmtId="0" fontId="16" fillId="0" borderId="10" xfId="59" applyFont="1" applyFill="1" applyBorder="1" applyAlignment="1">
      <alignment vertical="center" wrapText="1"/>
      <protection/>
    </xf>
    <xf numFmtId="2" fontId="16" fillId="0" borderId="10" xfId="59" applyNumberFormat="1" applyFont="1" applyFill="1" applyBorder="1" applyAlignment="1">
      <alignment horizontal="center" vertical="center" wrapText="1"/>
      <protection/>
    </xf>
    <xf numFmtId="3" fontId="16" fillId="0" borderId="10" xfId="59" applyNumberFormat="1" applyFont="1" applyFill="1" applyBorder="1" applyAlignment="1">
      <alignment vertical="center" wrapText="1"/>
      <protection/>
    </xf>
    <xf numFmtId="3" fontId="16" fillId="34" borderId="10" xfId="60" applyNumberFormat="1" applyFont="1" applyFill="1" applyBorder="1" applyAlignment="1">
      <alignment horizontal="right" vertical="center"/>
      <protection/>
    </xf>
    <xf numFmtId="3" fontId="16" fillId="17" borderId="10" xfId="59" applyNumberFormat="1" applyFont="1" applyFill="1" applyBorder="1" applyAlignment="1">
      <alignment vertical="center" wrapText="1"/>
      <protection/>
    </xf>
    <xf numFmtId="3" fontId="16" fillId="0" borderId="0" xfId="0" applyNumberFormat="1" applyFont="1" applyFill="1" applyAlignment="1">
      <alignment vertical="center" wrapText="1"/>
    </xf>
    <xf numFmtId="2" fontId="16" fillId="0" borderId="10" xfId="60" applyNumberFormat="1" applyFont="1" applyFill="1" applyBorder="1" applyAlignment="1">
      <alignment horizontal="center" vertical="center" wrapText="1"/>
      <protection/>
    </xf>
    <xf numFmtId="3" fontId="16" fillId="0" borderId="10" xfId="0" applyNumberFormat="1" applyFont="1" applyFill="1" applyBorder="1" applyAlignment="1">
      <alignment horizontal="right" vertical="center"/>
    </xf>
    <xf numFmtId="3" fontId="16" fillId="17" borderId="10" xfId="0" applyNumberFormat="1" applyFont="1" applyFill="1" applyBorder="1" applyAlignment="1">
      <alignment horizontal="right" vertical="center"/>
    </xf>
    <xf numFmtId="3" fontId="16" fillId="0" borderId="10" xfId="0" applyNumberFormat="1" applyFont="1" applyFill="1" applyBorder="1" applyAlignment="1">
      <alignment vertical="center"/>
    </xf>
    <xf numFmtId="3" fontId="21" fillId="0" borderId="10" xfId="59" applyNumberFormat="1" applyFont="1" applyFill="1" applyBorder="1" applyAlignment="1">
      <alignment vertical="center" wrapText="1"/>
      <protection/>
    </xf>
    <xf numFmtId="3" fontId="16" fillId="0" borderId="10" xfId="42" applyNumberFormat="1" applyFont="1" applyFill="1" applyBorder="1" applyAlignment="1">
      <alignment horizontal="right" vertical="center"/>
    </xf>
    <xf numFmtId="0" fontId="17" fillId="2" borderId="10" xfId="59" applyFont="1" applyFill="1" applyBorder="1" applyAlignment="1">
      <alignment horizontal="left" vertical="center" wrapText="1"/>
      <protection/>
    </xf>
    <xf numFmtId="3" fontId="17" fillId="0" borderId="10" xfId="60" applyNumberFormat="1" applyFont="1" applyFill="1" applyBorder="1" applyAlignment="1">
      <alignment horizontal="right" vertical="center"/>
      <protection/>
    </xf>
    <xf numFmtId="3" fontId="17" fillId="0" borderId="10" xfId="0" applyNumberFormat="1" applyFont="1" applyFill="1" applyBorder="1" applyAlignment="1">
      <alignment vertical="center"/>
    </xf>
    <xf numFmtId="3" fontId="16" fillId="0" borderId="10" xfId="60" applyNumberFormat="1" applyFont="1" applyFill="1" applyBorder="1" applyAlignment="1">
      <alignment vertical="center"/>
      <protection/>
    </xf>
    <xf numFmtId="3" fontId="16" fillId="0" borderId="10" xfId="42" applyNumberFormat="1" applyFont="1" applyFill="1" applyBorder="1" applyAlignment="1" applyProtection="1">
      <alignment horizontal="right" vertical="center"/>
      <protection/>
    </xf>
    <xf numFmtId="3" fontId="16" fillId="0" borderId="10" xfId="44" applyNumberFormat="1" applyFont="1" applyFill="1" applyBorder="1" applyAlignment="1" applyProtection="1">
      <alignment horizontal="right" vertical="center"/>
      <protection/>
    </xf>
    <xf numFmtId="3" fontId="16" fillId="0" borderId="10" xfId="57" applyNumberFormat="1" applyFont="1" applyFill="1" applyBorder="1" applyAlignment="1">
      <alignment horizontal="right" vertical="center"/>
      <protection/>
    </xf>
    <xf numFmtId="3" fontId="16" fillId="0" borderId="10" xfId="44" applyNumberFormat="1" applyFont="1" applyFill="1" applyBorder="1" applyAlignment="1">
      <alignment horizontal="right" vertical="center"/>
    </xf>
    <xf numFmtId="0" fontId="21" fillId="0" borderId="10" xfId="59" applyFont="1" applyFill="1" applyBorder="1" applyAlignment="1">
      <alignment vertical="center" wrapText="1"/>
      <protection/>
    </xf>
    <xf numFmtId="3" fontId="16" fillId="0" borderId="10" xfId="60" applyNumberFormat="1" applyFont="1" applyFill="1" applyBorder="1" applyAlignment="1">
      <alignment horizontal="left" vertical="center" wrapText="1"/>
      <protection/>
    </xf>
    <xf numFmtId="43" fontId="16" fillId="0" borderId="10" xfId="60" applyNumberFormat="1" applyFont="1" applyFill="1" applyBorder="1" applyAlignment="1">
      <alignment vertical="center" wrapText="1"/>
      <protection/>
    </xf>
    <xf numFmtId="3" fontId="22" fillId="0" borderId="10" xfId="59" applyNumberFormat="1" applyFont="1" applyFill="1" applyBorder="1" applyAlignment="1">
      <alignment horizontal="left" vertical="center" wrapText="1"/>
      <protection/>
    </xf>
    <xf numFmtId="3" fontId="17" fillId="0" borderId="10" xfId="44" applyNumberFormat="1" applyFont="1" applyFill="1" applyBorder="1" applyAlignment="1">
      <alignment horizontal="right" vertical="center"/>
    </xf>
    <xf numFmtId="3" fontId="22" fillId="0" borderId="10" xfId="0" applyNumberFormat="1" applyFont="1" applyFill="1" applyBorder="1" applyAlignment="1">
      <alignment vertical="center" wrapText="1"/>
    </xf>
    <xf numFmtId="3" fontId="16" fillId="34" borderId="10" xfId="0" applyNumberFormat="1" applyFont="1" applyFill="1" applyBorder="1" applyAlignment="1">
      <alignment horizontal="right" vertical="center"/>
    </xf>
    <xf numFmtId="0" fontId="85" fillId="0" borderId="10" xfId="59" applyFont="1" applyFill="1" applyBorder="1" applyAlignment="1">
      <alignment vertical="center" wrapText="1"/>
      <protection/>
    </xf>
    <xf numFmtId="0" fontId="85" fillId="0" borderId="10" xfId="60" applyFont="1" applyFill="1" applyBorder="1" applyAlignment="1">
      <alignment horizontal="center" vertical="center" wrapText="1"/>
      <protection/>
    </xf>
    <xf numFmtId="0" fontId="85" fillId="0" borderId="10" xfId="60" applyFont="1" applyFill="1" applyBorder="1" applyAlignment="1">
      <alignment horizontal="center" vertical="center"/>
      <protection/>
    </xf>
    <xf numFmtId="3" fontId="85" fillId="0" borderId="10" xfId="60" applyNumberFormat="1" applyFont="1" applyFill="1" applyBorder="1" applyAlignment="1">
      <alignment horizontal="left" vertical="center" wrapText="1"/>
      <protection/>
    </xf>
    <xf numFmtId="3" fontId="85" fillId="0" borderId="10" xfId="0" applyNumberFormat="1" applyFont="1" applyFill="1" applyBorder="1" applyAlignment="1">
      <alignment vertical="center"/>
    </xf>
    <xf numFmtId="0" fontId="17" fillId="0" borderId="10" xfId="59" applyFont="1" applyFill="1" applyBorder="1" applyAlignment="1">
      <alignment horizontal="center" vertical="center" wrapText="1"/>
      <protection/>
    </xf>
    <xf numFmtId="3" fontId="17" fillId="2" borderId="10" xfId="60" applyNumberFormat="1" applyFont="1" applyFill="1" applyBorder="1" applyAlignment="1">
      <alignment horizontal="left" vertical="center"/>
      <protection/>
    </xf>
    <xf numFmtId="3" fontId="17" fillId="2" borderId="10" xfId="0" applyNumberFormat="1" applyFont="1" applyFill="1" applyBorder="1" applyAlignment="1">
      <alignment horizontal="right" vertical="center"/>
    </xf>
    <xf numFmtId="3" fontId="22" fillId="0" borderId="10" xfId="60" applyNumberFormat="1" applyFont="1" applyFill="1" applyBorder="1" applyAlignment="1">
      <alignment horizontal="left" vertical="center"/>
      <protection/>
    </xf>
    <xf numFmtId="0" fontId="3" fillId="33" borderId="10" xfId="0" applyFont="1" applyFill="1" applyBorder="1" applyAlignment="1">
      <alignment horizontal="center" vertical="center" wrapText="1"/>
    </xf>
    <xf numFmtId="0" fontId="83" fillId="0" borderId="0" xfId="0" applyFont="1" applyAlignment="1">
      <alignment horizontal="center"/>
    </xf>
    <xf numFmtId="3" fontId="4" fillId="0" borderId="10" xfId="0" applyNumberFormat="1" applyFont="1" applyBorder="1" applyAlignment="1">
      <alignment vertical="center" wrapText="1"/>
    </xf>
    <xf numFmtId="3" fontId="78" fillId="0" borderId="10" xfId="0" applyNumberFormat="1" applyFont="1" applyBorder="1" applyAlignment="1">
      <alignment horizontal="center" vertical="center" wrapText="1"/>
    </xf>
    <xf numFmtId="0" fontId="79" fillId="0" borderId="10" xfId="0" applyFont="1" applyBorder="1" applyAlignment="1">
      <alignment horizontal="center" vertical="center" wrapText="1"/>
    </xf>
    <xf numFmtId="0" fontId="80" fillId="0" borderId="10" xfId="0" applyFont="1" applyBorder="1" applyAlignment="1">
      <alignment horizontal="center" vertical="center" wrapText="1"/>
    </xf>
    <xf numFmtId="3" fontId="16" fillId="35" borderId="10" xfId="61" applyNumberFormat="1" applyFont="1" applyFill="1" applyBorder="1" applyAlignment="1">
      <alignment vertical="center"/>
      <protection/>
    </xf>
    <xf numFmtId="3" fontId="16" fillId="0" borderId="10" xfId="60" applyNumberFormat="1" applyFont="1" applyFill="1" applyBorder="1" applyAlignment="1">
      <alignment horizontal="center" vertical="center" wrapText="1"/>
      <protection/>
    </xf>
    <xf numFmtId="1" fontId="3" fillId="33" borderId="10" xfId="0" applyNumberFormat="1" applyFont="1" applyFill="1" applyBorder="1" applyAlignment="1">
      <alignment horizontal="center" vertical="center" wrapText="1"/>
    </xf>
    <xf numFmtId="3" fontId="28" fillId="0" borderId="0" xfId="57" applyNumberFormat="1" applyFont="1" applyFill="1" applyAlignment="1">
      <alignment vertical="center" wrapText="1"/>
      <protection/>
    </xf>
    <xf numFmtId="3" fontId="28" fillId="0" borderId="0" xfId="57" applyNumberFormat="1" applyFont="1" applyFill="1" applyBorder="1" applyAlignment="1">
      <alignment horizontal="center" vertical="center" wrapText="1"/>
      <protection/>
    </xf>
    <xf numFmtId="3" fontId="28" fillId="36" borderId="10" xfId="58" applyNumberFormat="1" applyFont="1" applyFill="1" applyBorder="1" applyAlignment="1">
      <alignment horizontal="center" vertical="center" wrapText="1"/>
      <protection/>
    </xf>
    <xf numFmtId="3" fontId="28" fillId="0" borderId="10" xfId="57" applyNumberFormat="1" applyFont="1" applyFill="1" applyBorder="1" applyAlignment="1">
      <alignment horizontal="center" vertical="center" wrapText="1"/>
      <protection/>
    </xf>
    <xf numFmtId="3" fontId="87" fillId="0" borderId="10" xfId="57" applyNumberFormat="1" applyFont="1" applyFill="1" applyBorder="1" applyAlignment="1">
      <alignment horizontal="center" vertical="center" wrapText="1"/>
      <protection/>
    </xf>
    <xf numFmtId="3" fontId="26" fillId="0" borderId="10" xfId="57" applyNumberFormat="1" applyFont="1" applyFill="1" applyBorder="1" applyAlignment="1" quotePrefix="1">
      <alignment horizontal="center" vertical="center" wrapText="1"/>
      <protection/>
    </xf>
    <xf numFmtId="3" fontId="26" fillId="0" borderId="10" xfId="57" applyNumberFormat="1" applyFont="1" applyFill="1" applyBorder="1" applyAlignment="1">
      <alignment vertical="center" wrapText="1"/>
      <protection/>
    </xf>
    <xf numFmtId="3" fontId="88" fillId="0" borderId="10" xfId="57" applyNumberFormat="1" applyFont="1" applyFill="1" applyBorder="1" applyAlignment="1">
      <alignment horizontal="center" vertical="center" wrapText="1"/>
      <protection/>
    </xf>
    <xf numFmtId="3" fontId="26" fillId="0" borderId="10" xfId="57" applyNumberFormat="1" applyFont="1" applyFill="1" applyBorder="1" applyAlignment="1">
      <alignment horizontal="center" vertical="center" wrapText="1"/>
      <protection/>
    </xf>
    <xf numFmtId="3" fontId="26" fillId="0" borderId="10" xfId="57" applyNumberFormat="1" applyFont="1" applyFill="1" applyBorder="1" applyAlignment="1" quotePrefix="1">
      <alignment horizontal="right" vertical="center" wrapText="1"/>
      <protection/>
    </xf>
    <xf numFmtId="3" fontId="26" fillId="0" borderId="0" xfId="57" applyNumberFormat="1" applyFont="1" applyFill="1" applyBorder="1" applyAlignment="1">
      <alignment vertical="center" wrapText="1"/>
      <protection/>
    </xf>
    <xf numFmtId="0" fontId="28" fillId="34" borderId="10" xfId="59" applyFont="1" applyFill="1" applyBorder="1" applyAlignment="1">
      <alignment horizontal="center" vertical="center" wrapText="1"/>
      <protection/>
    </xf>
    <xf numFmtId="0" fontId="28" fillId="34" borderId="10" xfId="59" applyFont="1" applyFill="1" applyBorder="1" applyAlignment="1">
      <alignment vertical="center" wrapText="1"/>
      <protection/>
    </xf>
    <xf numFmtId="0" fontId="28" fillId="34" borderId="11" xfId="59" applyFont="1" applyFill="1" applyBorder="1" applyAlignment="1">
      <alignment horizontal="center" vertical="center" wrapText="1"/>
      <protection/>
    </xf>
    <xf numFmtId="3" fontId="28" fillId="34" borderId="10" xfId="59" applyNumberFormat="1" applyFont="1" applyFill="1" applyBorder="1" applyAlignment="1">
      <alignment vertical="center" wrapText="1"/>
      <protection/>
    </xf>
    <xf numFmtId="3" fontId="28" fillId="34" borderId="10" xfId="0" applyNumberFormat="1" applyFont="1" applyFill="1" applyBorder="1" applyAlignment="1">
      <alignment vertical="center" wrapText="1"/>
    </xf>
    <xf numFmtId="0" fontId="26" fillId="0" borderId="0" xfId="0" applyFont="1" applyFill="1" applyAlignment="1">
      <alignment vertical="center" wrapText="1"/>
    </xf>
    <xf numFmtId="0" fontId="32" fillId="34" borderId="10" xfId="59" applyFont="1" applyFill="1" applyBorder="1" applyAlignment="1">
      <alignment horizontal="center" vertical="center" wrapText="1"/>
      <protection/>
    </xf>
    <xf numFmtId="0" fontId="32" fillId="34" borderId="10" xfId="59" applyFont="1" applyFill="1" applyBorder="1" applyAlignment="1">
      <alignment vertical="center" wrapText="1"/>
      <protection/>
    </xf>
    <xf numFmtId="0" fontId="89" fillId="34" borderId="10" xfId="59" applyFont="1" applyFill="1" applyBorder="1" applyAlignment="1">
      <alignment horizontal="center" vertical="center" wrapText="1"/>
      <protection/>
    </xf>
    <xf numFmtId="1" fontId="32" fillId="34" borderId="10" xfId="59" applyNumberFormat="1" applyFont="1" applyFill="1" applyBorder="1" applyAlignment="1">
      <alignment horizontal="center" vertical="center" wrapText="1"/>
      <protection/>
    </xf>
    <xf numFmtId="3" fontId="32" fillId="34" borderId="10" xfId="59" applyNumberFormat="1" applyFont="1" applyFill="1" applyBorder="1" applyAlignment="1">
      <alignment vertical="center" wrapText="1"/>
      <protection/>
    </xf>
    <xf numFmtId="3" fontId="32" fillId="34" borderId="10" xfId="60" applyNumberFormat="1" applyFont="1" applyFill="1" applyBorder="1" applyAlignment="1">
      <alignment horizontal="right" vertical="center"/>
      <protection/>
    </xf>
    <xf numFmtId="3" fontId="32" fillId="34" borderId="10" xfId="0" applyNumberFormat="1" applyFont="1" applyFill="1" applyBorder="1" applyAlignment="1">
      <alignment vertical="center" wrapText="1"/>
    </xf>
    <xf numFmtId="0" fontId="32" fillId="0" borderId="0" xfId="0" applyFont="1" applyFill="1" applyAlignment="1">
      <alignment vertical="center" wrapText="1"/>
    </xf>
    <xf numFmtId="0" fontId="28" fillId="34" borderId="10" xfId="0" applyFont="1" applyFill="1" applyBorder="1" applyAlignment="1">
      <alignment vertical="center" wrapText="1"/>
    </xf>
    <xf numFmtId="0" fontId="87" fillId="34" borderId="0" xfId="0" applyFont="1" applyFill="1" applyAlignment="1">
      <alignment horizontal="center" vertical="center" wrapText="1"/>
    </xf>
    <xf numFmtId="0" fontId="87" fillId="34" borderId="10" xfId="0" applyFont="1" applyFill="1" applyBorder="1" applyAlignment="1">
      <alignment horizontal="center" vertical="center" wrapText="1"/>
    </xf>
    <xf numFmtId="0" fontId="28" fillId="34" borderId="10" xfId="0" applyFont="1" applyFill="1" applyBorder="1" applyAlignment="1">
      <alignment horizontal="center" vertical="center" wrapText="1"/>
    </xf>
    <xf numFmtId="1" fontId="28" fillId="34" borderId="10" xfId="0" applyNumberFormat="1" applyFont="1" applyFill="1" applyBorder="1" applyAlignment="1">
      <alignment horizontal="center" vertical="center"/>
    </xf>
    <xf numFmtId="3" fontId="28" fillId="34" borderId="10" xfId="60" applyNumberFormat="1" applyFont="1" applyFill="1" applyBorder="1" applyAlignment="1">
      <alignment horizontal="right" vertical="center"/>
      <protection/>
    </xf>
    <xf numFmtId="3" fontId="28" fillId="34" borderId="10" xfId="44" applyNumberFormat="1" applyFont="1" applyFill="1" applyBorder="1" applyAlignment="1">
      <alignment horizontal="right" vertical="center"/>
    </xf>
    <xf numFmtId="3" fontId="28" fillId="34" borderId="10" xfId="0" applyNumberFormat="1" applyFont="1" applyFill="1" applyBorder="1" applyAlignment="1">
      <alignment vertical="center"/>
    </xf>
    <xf numFmtId="166" fontId="28" fillId="0" borderId="0" xfId="64" applyNumberFormat="1" applyFont="1" applyFill="1" applyAlignment="1">
      <alignment horizontal="right" vertical="center" wrapText="1"/>
    </xf>
    <xf numFmtId="3" fontId="28" fillId="0" borderId="0" xfId="0" applyNumberFormat="1" applyFont="1" applyFill="1" applyAlignment="1">
      <alignment horizontal="right" vertical="center" wrapText="1"/>
    </xf>
    <xf numFmtId="0" fontId="28" fillId="0" borderId="0" xfId="0" applyFont="1" applyFill="1" applyAlignment="1">
      <alignment horizontal="center" vertical="center" wrapText="1"/>
    </xf>
    <xf numFmtId="0" fontId="28" fillId="34" borderId="10" xfId="60" applyFont="1" applyFill="1" applyBorder="1" applyAlignment="1">
      <alignment horizontal="center" vertical="center" wrapText="1"/>
      <protection/>
    </xf>
    <xf numFmtId="3" fontId="28" fillId="34" borderId="10" xfId="42" applyNumberFormat="1" applyFont="1" applyFill="1" applyBorder="1" applyAlignment="1">
      <alignment horizontal="right" vertical="center"/>
    </xf>
    <xf numFmtId="3" fontId="28" fillId="34" borderId="10" xfId="0" applyNumberFormat="1" applyFont="1" applyFill="1" applyBorder="1" applyAlignment="1">
      <alignment horizontal="right" vertical="center"/>
    </xf>
    <xf numFmtId="0" fontId="28" fillId="0" borderId="0" xfId="0" applyFont="1" applyFill="1" applyAlignment="1">
      <alignment vertical="center" wrapText="1"/>
    </xf>
    <xf numFmtId="0" fontId="28" fillId="34" borderId="10" xfId="0" applyFont="1" applyFill="1" applyBorder="1" applyAlignment="1">
      <alignment horizontal="left" vertical="center" wrapText="1"/>
    </xf>
    <xf numFmtId="1" fontId="28" fillId="34" borderId="10" xfId="0" applyNumberFormat="1" applyFont="1" applyFill="1" applyBorder="1" applyAlignment="1">
      <alignment horizontal="center" vertical="center" wrapText="1"/>
    </xf>
    <xf numFmtId="0" fontId="28" fillId="34" borderId="10" xfId="0" applyFont="1" applyFill="1" applyBorder="1" applyAlignment="1">
      <alignment horizontal="right" vertical="center" wrapText="1"/>
    </xf>
    <xf numFmtId="3" fontId="28" fillId="34" borderId="10" xfId="42" applyNumberFormat="1" applyFont="1" applyFill="1" applyBorder="1" applyAlignment="1">
      <alignment horizontal="right" vertical="center" wrapText="1"/>
    </xf>
    <xf numFmtId="0" fontId="28" fillId="34" borderId="10" xfId="0" applyFont="1" applyFill="1" applyBorder="1" applyAlignment="1">
      <alignment/>
    </xf>
    <xf numFmtId="0" fontId="32" fillId="34" borderId="10" xfId="0" applyFont="1" applyFill="1" applyBorder="1" applyAlignment="1">
      <alignment horizontal="left" vertical="center" wrapText="1"/>
    </xf>
    <xf numFmtId="0" fontId="90" fillId="34" borderId="10" xfId="0" applyFont="1" applyFill="1" applyBorder="1" applyAlignment="1">
      <alignment horizontal="center" vertical="center" wrapText="1"/>
    </xf>
    <xf numFmtId="0" fontId="89" fillId="34" borderId="10" xfId="0" applyFont="1" applyFill="1" applyBorder="1" applyAlignment="1">
      <alignment horizontal="center" vertical="center" wrapText="1"/>
    </xf>
    <xf numFmtId="0" fontId="32" fillId="34" borderId="10" xfId="0" applyFont="1" applyFill="1" applyBorder="1" applyAlignment="1">
      <alignment horizontal="center" vertical="center" wrapText="1"/>
    </xf>
    <xf numFmtId="1" fontId="32" fillId="34" borderId="10" xfId="0" applyNumberFormat="1" applyFont="1" applyFill="1" applyBorder="1" applyAlignment="1">
      <alignment horizontal="center" vertical="center" wrapText="1"/>
    </xf>
    <xf numFmtId="0" fontId="32" fillId="34" borderId="10" xfId="0" applyFont="1" applyFill="1" applyBorder="1" applyAlignment="1">
      <alignment horizontal="right" vertical="center" wrapText="1"/>
    </xf>
    <xf numFmtId="3" fontId="32" fillId="34" borderId="10" xfId="42" applyNumberFormat="1" applyFont="1" applyFill="1" applyBorder="1" applyAlignment="1">
      <alignment horizontal="right" vertical="center" wrapText="1"/>
    </xf>
    <xf numFmtId="0" fontId="32" fillId="34" borderId="10" xfId="0" applyFont="1" applyFill="1" applyBorder="1" applyAlignment="1">
      <alignment/>
    </xf>
    <xf numFmtId="3" fontId="28" fillId="34" borderId="10" xfId="0" applyNumberFormat="1" applyFont="1" applyFill="1" applyBorder="1" applyAlignment="1">
      <alignment horizontal="right" vertical="center" wrapText="1"/>
    </xf>
    <xf numFmtId="0" fontId="87" fillId="34" borderId="10" xfId="59" applyFont="1" applyFill="1" applyBorder="1" applyAlignment="1">
      <alignment horizontal="center" vertical="center" wrapText="1"/>
      <protection/>
    </xf>
    <xf numFmtId="1" fontId="28" fillId="34" borderId="10" xfId="59" applyNumberFormat="1" applyFont="1" applyFill="1" applyBorder="1" applyAlignment="1">
      <alignment horizontal="center" vertical="center" wrapText="1"/>
      <protection/>
    </xf>
    <xf numFmtId="3" fontId="32" fillId="34" borderId="10" xfId="0" applyNumberFormat="1" applyFont="1" applyFill="1" applyBorder="1" applyAlignment="1">
      <alignment vertical="center"/>
    </xf>
    <xf numFmtId="0" fontId="35" fillId="0" borderId="0" xfId="0" applyFont="1" applyFill="1" applyAlignment="1">
      <alignment vertical="center" wrapText="1"/>
    </xf>
    <xf numFmtId="1" fontId="28" fillId="34" borderId="10" xfId="60" applyNumberFormat="1" applyFont="1" applyFill="1" applyBorder="1" applyAlignment="1">
      <alignment horizontal="center" vertical="center" wrapText="1"/>
      <protection/>
    </xf>
    <xf numFmtId="49" fontId="28" fillId="34" borderId="10" xfId="0" applyNumberFormat="1" applyFont="1" applyFill="1" applyBorder="1" applyAlignment="1">
      <alignment horizontal="center" vertical="center" wrapText="1"/>
    </xf>
    <xf numFmtId="3" fontId="32" fillId="34" borderId="10" xfId="0" applyNumberFormat="1" applyFont="1" applyFill="1" applyBorder="1" applyAlignment="1">
      <alignment horizontal="right" vertical="center"/>
    </xf>
    <xf numFmtId="0" fontId="32" fillId="0" borderId="0" xfId="0" applyFont="1" applyFill="1" applyAlignment="1">
      <alignment horizontal="center" vertical="center" wrapText="1"/>
    </xf>
    <xf numFmtId="0" fontId="28" fillId="34" borderId="10" xfId="60" applyFont="1" applyFill="1" applyBorder="1" applyAlignment="1">
      <alignment horizontal="center" vertical="center"/>
      <protection/>
    </xf>
    <xf numFmtId="49" fontId="28" fillId="34" borderId="10" xfId="60" applyNumberFormat="1" applyFont="1" applyFill="1" applyBorder="1" applyAlignment="1">
      <alignment horizontal="left" vertical="center" wrapText="1"/>
      <protection/>
    </xf>
    <xf numFmtId="49" fontId="28" fillId="34" borderId="10" xfId="60" applyNumberFormat="1" applyFont="1" applyFill="1" applyBorder="1" applyAlignment="1">
      <alignment horizontal="center" vertical="center" wrapText="1"/>
      <protection/>
    </xf>
    <xf numFmtId="0" fontId="32" fillId="34" borderId="10" xfId="60" applyFont="1" applyFill="1" applyBorder="1" applyAlignment="1">
      <alignment horizontal="center" vertical="center" wrapText="1"/>
      <protection/>
    </xf>
    <xf numFmtId="1" fontId="32" fillId="34" borderId="10" xfId="60" applyNumberFormat="1" applyFont="1" applyFill="1" applyBorder="1" applyAlignment="1">
      <alignment horizontal="center" vertical="center" wrapText="1"/>
      <protection/>
    </xf>
    <xf numFmtId="0" fontId="32" fillId="34" borderId="10" xfId="60" applyFont="1" applyFill="1" applyBorder="1" applyAlignment="1">
      <alignment horizontal="center" vertical="center"/>
      <protection/>
    </xf>
    <xf numFmtId="49" fontId="32" fillId="34" borderId="10" xfId="60" applyNumberFormat="1" applyFont="1" applyFill="1" applyBorder="1" applyAlignment="1">
      <alignment horizontal="center" vertical="center" wrapText="1"/>
      <protection/>
    </xf>
    <xf numFmtId="3" fontId="32" fillId="34" borderId="10" xfId="42" applyNumberFormat="1" applyFont="1" applyFill="1" applyBorder="1" applyAlignment="1">
      <alignment horizontal="right" vertical="center"/>
    </xf>
    <xf numFmtId="3" fontId="32" fillId="34" borderId="10" xfId="44" applyNumberFormat="1" applyFont="1" applyFill="1" applyBorder="1" applyAlignment="1">
      <alignment horizontal="right" vertical="center"/>
    </xf>
    <xf numFmtId="49" fontId="28" fillId="34" borderId="10" xfId="59" applyNumberFormat="1" applyFont="1" applyFill="1" applyBorder="1" applyAlignment="1">
      <alignment horizontal="left" vertical="center" wrapText="1"/>
      <protection/>
    </xf>
    <xf numFmtId="3" fontId="28" fillId="34" borderId="10" xfId="60" applyNumberFormat="1" applyFont="1" applyFill="1" applyBorder="1" applyAlignment="1">
      <alignment vertical="center"/>
      <protection/>
    </xf>
    <xf numFmtId="0" fontId="26" fillId="0" borderId="0" xfId="0" applyFont="1" applyFill="1" applyAlignment="1">
      <alignment horizontal="center" vertical="center" wrapText="1"/>
    </xf>
    <xf numFmtId="3" fontId="32" fillId="34" borderId="10" xfId="60" applyNumberFormat="1" applyFont="1" applyFill="1" applyBorder="1" applyAlignment="1">
      <alignment vertical="center"/>
      <protection/>
    </xf>
    <xf numFmtId="0" fontId="35" fillId="0" borderId="0" xfId="0" applyFont="1" applyFill="1" applyAlignment="1">
      <alignment horizontal="center" vertical="center" wrapText="1"/>
    </xf>
    <xf numFmtId="0" fontId="91" fillId="34" borderId="10" xfId="59" applyFont="1" applyFill="1" applyBorder="1" applyAlignment="1">
      <alignment horizontal="center" vertical="center" wrapText="1"/>
      <protection/>
    </xf>
    <xf numFmtId="0" fontId="28" fillId="34" borderId="10" xfId="61" applyFont="1" applyFill="1" applyBorder="1" applyAlignment="1">
      <alignment vertical="center" wrapText="1"/>
      <protection/>
    </xf>
    <xf numFmtId="0" fontId="87" fillId="34" borderId="10" xfId="61" applyFont="1" applyFill="1" applyBorder="1" applyAlignment="1">
      <alignment horizontal="center" vertical="center" wrapText="1"/>
      <protection/>
    </xf>
    <xf numFmtId="165" fontId="28" fillId="34" borderId="10" xfId="61" applyNumberFormat="1" applyFont="1" applyFill="1" applyBorder="1" applyAlignment="1">
      <alignment vertical="center"/>
      <protection/>
    </xf>
    <xf numFmtId="3" fontId="28" fillId="34" borderId="10" xfId="61" applyNumberFormat="1" applyFont="1" applyFill="1" applyBorder="1" applyAlignment="1">
      <alignment vertical="center"/>
      <protection/>
    </xf>
    <xf numFmtId="0" fontId="87" fillId="0" borderId="0" xfId="0" applyFont="1" applyFill="1" applyAlignment="1">
      <alignment horizontal="center" vertical="center" wrapText="1"/>
    </xf>
    <xf numFmtId="0" fontId="87" fillId="34" borderId="10" xfId="61" applyFont="1" applyFill="1" applyBorder="1" applyAlignment="1">
      <alignment horizontal="center"/>
      <protection/>
    </xf>
    <xf numFmtId="0" fontId="89" fillId="34" borderId="10" xfId="61" applyFont="1" applyFill="1" applyBorder="1" applyAlignment="1">
      <alignment horizontal="center"/>
      <protection/>
    </xf>
    <xf numFmtId="3" fontId="91" fillId="34" borderId="10" xfId="59" applyNumberFormat="1" applyFont="1" applyFill="1" applyBorder="1" applyAlignment="1">
      <alignment vertical="center" wrapText="1"/>
      <protection/>
    </xf>
    <xf numFmtId="4" fontId="28" fillId="34" borderId="10" xfId="0" applyNumberFormat="1" applyFont="1" applyFill="1" applyBorder="1" applyAlignment="1">
      <alignment vertical="center"/>
    </xf>
    <xf numFmtId="3" fontId="28" fillId="0" borderId="0" xfId="0" applyNumberFormat="1" applyFont="1" applyFill="1" applyAlignment="1">
      <alignment vertical="center" wrapText="1"/>
    </xf>
    <xf numFmtId="3" fontId="28" fillId="34" borderId="10" xfId="59" applyNumberFormat="1" applyFont="1" applyFill="1" applyBorder="1" applyAlignment="1">
      <alignment horizontal="left" vertical="center" wrapText="1"/>
      <protection/>
    </xf>
    <xf numFmtId="3" fontId="28" fillId="34" borderId="10" xfId="60" applyNumberFormat="1" applyFont="1" applyFill="1" applyBorder="1" applyAlignment="1">
      <alignment horizontal="left" vertical="center" wrapText="1"/>
      <protection/>
    </xf>
    <xf numFmtId="0" fontId="28" fillId="34" borderId="10" xfId="59" applyFont="1" applyFill="1" applyBorder="1" applyAlignment="1">
      <alignment horizontal="left" vertical="center" wrapText="1"/>
      <protection/>
    </xf>
    <xf numFmtId="3" fontId="28" fillId="34" borderId="10" xfId="60" applyNumberFormat="1" applyFont="1" applyFill="1" applyBorder="1" applyAlignment="1">
      <alignment vertical="center" wrapText="1"/>
      <protection/>
    </xf>
    <xf numFmtId="1" fontId="28" fillId="34" borderId="0" xfId="0" applyNumberFormat="1" applyFont="1" applyFill="1" applyAlignment="1">
      <alignment horizontal="center" vertical="center" wrapText="1"/>
    </xf>
    <xf numFmtId="3" fontId="28" fillId="34" borderId="10" xfId="42" applyNumberFormat="1" applyFont="1" applyFill="1" applyBorder="1" applyAlignment="1" applyProtection="1">
      <alignment horizontal="right" vertical="center"/>
      <protection/>
    </xf>
    <xf numFmtId="3" fontId="28" fillId="34" borderId="10" xfId="44" applyNumberFormat="1" applyFont="1" applyFill="1" applyBorder="1" applyAlignment="1" applyProtection="1">
      <alignment horizontal="right" vertical="center"/>
      <protection/>
    </xf>
    <xf numFmtId="3" fontId="28" fillId="34" borderId="10" xfId="57" applyNumberFormat="1" applyFont="1" applyFill="1" applyBorder="1" applyAlignment="1">
      <alignment horizontal="right" vertical="center"/>
      <protection/>
    </xf>
    <xf numFmtId="0" fontId="28" fillId="34" borderId="10" xfId="60" applyFont="1" applyFill="1" applyBorder="1" applyAlignment="1">
      <alignment horizontal="left" vertical="center" wrapText="1"/>
      <protection/>
    </xf>
    <xf numFmtId="0" fontId="32" fillId="34" borderId="10" xfId="0" applyFont="1" applyFill="1" applyBorder="1" applyAlignment="1">
      <alignment vertical="center" wrapText="1"/>
    </xf>
    <xf numFmtId="49" fontId="32" fillId="34" borderId="10" xfId="59" applyNumberFormat="1" applyFont="1" applyFill="1" applyBorder="1" applyAlignment="1">
      <alignment horizontal="center" vertical="center" wrapText="1"/>
      <protection/>
    </xf>
    <xf numFmtId="3" fontId="32" fillId="34" borderId="10" xfId="42" applyNumberFormat="1" applyFont="1" applyFill="1" applyBorder="1" applyAlignment="1">
      <alignment horizontal="center" vertical="center" wrapText="1"/>
    </xf>
    <xf numFmtId="49" fontId="28" fillId="34" borderId="10" xfId="59" applyNumberFormat="1" applyFont="1" applyFill="1" applyBorder="1" applyAlignment="1">
      <alignment horizontal="center" vertical="center" wrapText="1"/>
      <protection/>
    </xf>
    <xf numFmtId="3" fontId="28" fillId="34" borderId="10" xfId="59" applyNumberFormat="1" applyFont="1" applyFill="1" applyBorder="1" applyAlignment="1">
      <alignment horizontal="right" vertical="center"/>
      <protection/>
    </xf>
    <xf numFmtId="166" fontId="28" fillId="34" borderId="0" xfId="64" applyNumberFormat="1" applyFont="1" applyFill="1" applyAlignment="1">
      <alignment horizontal="right" vertical="center" wrapText="1"/>
    </xf>
    <xf numFmtId="3" fontId="28" fillId="34" borderId="0" xfId="0" applyNumberFormat="1" applyFont="1" applyFill="1" applyAlignment="1">
      <alignment horizontal="right" vertical="center" wrapText="1"/>
    </xf>
    <xf numFmtId="0" fontId="28" fillId="34" borderId="0" xfId="0" applyFont="1" applyFill="1" applyAlignment="1">
      <alignment horizontal="center" vertical="center" wrapText="1"/>
    </xf>
    <xf numFmtId="0" fontId="87" fillId="34" borderId="12" xfId="0" applyFont="1" applyFill="1" applyBorder="1" applyAlignment="1">
      <alignment horizontal="center" vertical="center" wrapText="1"/>
    </xf>
    <xf numFmtId="0" fontId="87" fillId="34" borderId="11" xfId="0" applyFont="1" applyFill="1" applyBorder="1" applyAlignment="1">
      <alignment horizontal="center" vertical="center" wrapText="1"/>
    </xf>
    <xf numFmtId="49" fontId="28" fillId="34" borderId="10" xfId="0" applyNumberFormat="1" applyFont="1" applyFill="1" applyBorder="1" applyAlignment="1">
      <alignment horizontal="center" vertical="center"/>
    </xf>
    <xf numFmtId="3" fontId="28" fillId="34" borderId="10" xfId="57" applyNumberFormat="1" applyFont="1" applyFill="1" applyBorder="1" applyAlignment="1">
      <alignment horizontal="left" vertical="center" wrapText="1"/>
      <protection/>
    </xf>
    <xf numFmtId="3" fontId="28" fillId="34" borderId="10" xfId="42" applyNumberFormat="1" applyFont="1" applyFill="1" applyBorder="1" applyAlignment="1">
      <alignment vertical="center"/>
    </xf>
    <xf numFmtId="49" fontId="32" fillId="34" borderId="10" xfId="0" applyNumberFormat="1" applyFont="1" applyFill="1" applyBorder="1" applyAlignment="1">
      <alignment horizontal="center" vertical="center"/>
    </xf>
    <xf numFmtId="1" fontId="32" fillId="34" borderId="10" xfId="0" applyNumberFormat="1" applyFont="1" applyFill="1" applyBorder="1" applyAlignment="1">
      <alignment horizontal="center" vertical="center"/>
    </xf>
    <xf numFmtId="3" fontId="32" fillId="34" borderId="10" xfId="57" applyNumberFormat="1" applyFont="1" applyFill="1" applyBorder="1" applyAlignment="1">
      <alignment horizontal="center" vertical="center" wrapText="1"/>
      <protection/>
    </xf>
    <xf numFmtId="3" fontId="32" fillId="34" borderId="10" xfId="42" applyNumberFormat="1" applyFont="1" applyFill="1" applyBorder="1" applyAlignment="1">
      <alignment vertical="center"/>
    </xf>
    <xf numFmtId="0" fontId="36" fillId="34" borderId="10" xfId="0" applyFont="1" applyFill="1" applyBorder="1" applyAlignment="1">
      <alignment horizontal="left" wrapText="1"/>
    </xf>
    <xf numFmtId="1" fontId="28" fillId="34" borderId="10" xfId="42" applyNumberFormat="1" applyFont="1" applyFill="1" applyBorder="1" applyAlignment="1">
      <alignment vertical="center" wrapText="1"/>
    </xf>
    <xf numFmtId="1" fontId="28" fillId="34" borderId="10" xfId="60" applyNumberFormat="1" applyFont="1" applyFill="1" applyBorder="1" applyAlignment="1">
      <alignment vertical="center" wrapText="1"/>
      <protection/>
    </xf>
    <xf numFmtId="3" fontId="32" fillId="34" borderId="10" xfId="59" applyNumberFormat="1" applyFont="1" applyFill="1" applyBorder="1" applyAlignment="1">
      <alignment horizontal="left" vertical="center" wrapText="1"/>
      <protection/>
    </xf>
    <xf numFmtId="166" fontId="26" fillId="0" borderId="0" xfId="64" applyNumberFormat="1" applyFont="1" applyFill="1" applyAlignment="1">
      <alignment horizontal="right" vertical="center" wrapText="1"/>
    </xf>
    <xf numFmtId="3" fontId="26" fillId="0" borderId="0" xfId="0" applyNumberFormat="1" applyFont="1" applyFill="1" applyAlignment="1">
      <alignment horizontal="right" vertical="center" wrapText="1"/>
    </xf>
    <xf numFmtId="1" fontId="28" fillId="34" borderId="10" xfId="60" applyNumberFormat="1" applyFont="1" applyFill="1" applyBorder="1" applyAlignment="1">
      <alignment horizontal="right" vertical="center" wrapText="1"/>
      <protection/>
    </xf>
    <xf numFmtId="0" fontId="91" fillId="34" borderId="10" xfId="59" applyFont="1" applyFill="1" applyBorder="1" applyAlignment="1">
      <alignment vertical="center" wrapText="1"/>
      <protection/>
    </xf>
    <xf numFmtId="0" fontId="91" fillId="34" borderId="10" xfId="60" applyFont="1" applyFill="1" applyBorder="1" applyAlignment="1">
      <alignment horizontal="center" vertical="center" wrapText="1"/>
      <protection/>
    </xf>
    <xf numFmtId="1" fontId="91" fillId="34" borderId="10" xfId="60" applyNumberFormat="1" applyFont="1" applyFill="1" applyBorder="1" applyAlignment="1">
      <alignment horizontal="right" vertical="center" wrapText="1"/>
      <protection/>
    </xf>
    <xf numFmtId="0" fontId="91" fillId="34" borderId="10" xfId="60" applyFont="1" applyFill="1" applyBorder="1" applyAlignment="1">
      <alignment horizontal="center" vertical="center"/>
      <protection/>
    </xf>
    <xf numFmtId="3" fontId="91" fillId="34" borderId="10" xfId="60" applyNumberFormat="1" applyFont="1" applyFill="1" applyBorder="1" applyAlignment="1">
      <alignment horizontal="left" vertical="center" wrapText="1"/>
      <protection/>
    </xf>
    <xf numFmtId="3" fontId="91" fillId="34" borderId="10" xfId="60" applyNumberFormat="1" applyFont="1" applyFill="1" applyBorder="1" applyAlignment="1">
      <alignment horizontal="right" vertical="center"/>
      <protection/>
    </xf>
    <xf numFmtId="3" fontId="91" fillId="34" borderId="10" xfId="42" applyNumberFormat="1" applyFont="1" applyFill="1" applyBorder="1" applyAlignment="1">
      <alignment horizontal="right" vertical="center"/>
    </xf>
    <xf numFmtId="3" fontId="91" fillId="34" borderId="10" xfId="44" applyNumberFormat="1" applyFont="1" applyFill="1" applyBorder="1" applyAlignment="1">
      <alignment horizontal="right" vertical="center"/>
    </xf>
    <xf numFmtId="3" fontId="91" fillId="34" borderId="10" xfId="0" applyNumberFormat="1" applyFont="1" applyFill="1" applyBorder="1" applyAlignment="1">
      <alignment horizontal="right" vertical="center"/>
    </xf>
    <xf numFmtId="3" fontId="91" fillId="34" borderId="10" xfId="0" applyNumberFormat="1" applyFont="1" applyFill="1" applyBorder="1" applyAlignment="1">
      <alignment vertical="center"/>
    </xf>
    <xf numFmtId="1" fontId="32" fillId="34" borderId="10" xfId="59" applyNumberFormat="1" applyFont="1" applyFill="1" applyBorder="1" applyAlignment="1">
      <alignment horizontal="right" vertical="center" wrapText="1"/>
      <protection/>
    </xf>
    <xf numFmtId="3" fontId="28" fillId="34" borderId="10" xfId="60" applyNumberFormat="1" applyFont="1" applyFill="1" applyBorder="1" applyAlignment="1">
      <alignment horizontal="left" vertical="center"/>
      <protection/>
    </xf>
    <xf numFmtId="1" fontId="32" fillId="34" borderId="10" xfId="60" applyNumberFormat="1" applyFont="1" applyFill="1" applyBorder="1" applyAlignment="1">
      <alignment horizontal="right" vertical="center" wrapText="1"/>
      <protection/>
    </xf>
    <xf numFmtId="3" fontId="32" fillId="34" borderId="10" xfId="60" applyNumberFormat="1" applyFont="1" applyFill="1" applyBorder="1" applyAlignment="1">
      <alignment horizontal="left" vertical="center"/>
      <protection/>
    </xf>
    <xf numFmtId="165" fontId="28" fillId="34" borderId="10" xfId="0" applyNumberFormat="1" applyFont="1" applyFill="1" applyBorder="1" applyAlignment="1">
      <alignment vertical="center"/>
    </xf>
    <xf numFmtId="3" fontId="32" fillId="34" borderId="10" xfId="0" applyNumberFormat="1" applyFont="1" applyFill="1" applyBorder="1" applyAlignment="1">
      <alignment horizontal="center" vertical="center" wrapText="1"/>
    </xf>
    <xf numFmtId="0" fontId="36" fillId="34" borderId="10" xfId="0" applyFont="1" applyFill="1" applyBorder="1" applyAlignment="1">
      <alignment horizontal="center" vertical="center" wrapText="1"/>
    </xf>
    <xf numFmtId="0" fontId="28" fillId="34" borderId="10" xfId="0" applyFont="1" applyFill="1" applyBorder="1" applyAlignment="1">
      <alignment wrapText="1"/>
    </xf>
    <xf numFmtId="3" fontId="28" fillId="34" borderId="10" xfId="0" applyNumberFormat="1" applyFont="1" applyFill="1" applyBorder="1" applyAlignment="1">
      <alignment horizontal="center" vertical="center" wrapText="1"/>
    </xf>
    <xf numFmtId="0" fontId="28" fillId="0" borderId="10" xfId="59" applyFont="1" applyFill="1" applyBorder="1" applyAlignment="1">
      <alignment horizontal="center" vertical="center" wrapText="1"/>
      <protection/>
    </xf>
    <xf numFmtId="0" fontId="32" fillId="0" borderId="10" xfId="59" applyFont="1" applyFill="1" applyBorder="1" applyAlignment="1">
      <alignment vertical="center" wrapText="1"/>
      <protection/>
    </xf>
    <xf numFmtId="0" fontId="89" fillId="0" borderId="10" xfId="59" applyFont="1" applyFill="1" applyBorder="1" applyAlignment="1">
      <alignment horizontal="center" vertical="center" wrapText="1"/>
      <protection/>
    </xf>
    <xf numFmtId="0" fontId="28" fillId="0" borderId="10" xfId="0" applyFont="1" applyBorder="1" applyAlignment="1">
      <alignment horizontal="center" vertical="center" wrapText="1"/>
    </xf>
    <xf numFmtId="0" fontId="32" fillId="0" borderId="10" xfId="59" applyFont="1" applyFill="1" applyBorder="1" applyAlignment="1">
      <alignment horizontal="center" vertical="center" wrapText="1"/>
      <protection/>
    </xf>
    <xf numFmtId="1" fontId="32" fillId="0" borderId="10" xfId="59" applyNumberFormat="1" applyFont="1" applyFill="1" applyBorder="1" applyAlignment="1">
      <alignment horizontal="right" vertical="center" wrapText="1"/>
      <protection/>
    </xf>
    <xf numFmtId="3" fontId="32" fillId="0" borderId="10" xfId="59" applyNumberFormat="1" applyFont="1" applyFill="1" applyBorder="1" applyAlignment="1">
      <alignment vertical="center" wrapText="1"/>
      <protection/>
    </xf>
    <xf numFmtId="3" fontId="28" fillId="0" borderId="10" xfId="60" applyNumberFormat="1" applyFont="1" applyFill="1" applyBorder="1" applyAlignment="1">
      <alignment horizontal="right" vertical="center"/>
      <protection/>
    </xf>
    <xf numFmtId="3" fontId="32" fillId="0" borderId="10" xfId="0" applyNumberFormat="1" applyFont="1" applyFill="1" applyBorder="1" applyAlignment="1">
      <alignment vertical="center" wrapText="1"/>
    </xf>
    <xf numFmtId="0" fontId="28" fillId="0" borderId="10" xfId="59" applyFont="1" applyFill="1" applyBorder="1" applyAlignment="1">
      <alignment vertical="center" wrapText="1"/>
      <protection/>
    </xf>
    <xf numFmtId="0" fontId="87" fillId="0" borderId="10" xfId="59" applyFont="1" applyFill="1" applyBorder="1" applyAlignment="1">
      <alignment horizontal="center" vertical="center" wrapText="1"/>
      <protection/>
    </xf>
    <xf numFmtId="0" fontId="28" fillId="0" borderId="10" xfId="60" applyFont="1" applyFill="1" applyBorder="1" applyAlignment="1">
      <alignment horizontal="center" vertical="center" wrapText="1"/>
      <protection/>
    </xf>
    <xf numFmtId="1" fontId="28" fillId="0" borderId="10" xfId="60" applyNumberFormat="1" applyFont="1" applyFill="1" applyBorder="1" applyAlignment="1">
      <alignment horizontal="right" vertical="center" wrapText="1"/>
      <protection/>
    </xf>
    <xf numFmtId="0" fontId="28" fillId="0" borderId="10" xfId="60" applyFont="1" applyFill="1" applyBorder="1" applyAlignment="1">
      <alignment horizontal="center" vertical="center"/>
      <protection/>
    </xf>
    <xf numFmtId="3" fontId="28" fillId="0" borderId="10" xfId="60" applyNumberFormat="1" applyFont="1" applyFill="1" applyBorder="1" applyAlignment="1">
      <alignment vertical="center" wrapText="1"/>
      <protection/>
    </xf>
    <xf numFmtId="3" fontId="28" fillId="0" borderId="10" xfId="42" applyNumberFormat="1" applyFont="1" applyFill="1" applyBorder="1" applyAlignment="1">
      <alignment horizontal="right" vertical="center"/>
    </xf>
    <xf numFmtId="3" fontId="28" fillId="0" borderId="10" xfId="44" applyNumberFormat="1" applyFont="1" applyFill="1" applyBorder="1" applyAlignment="1">
      <alignment horizontal="right" vertical="center"/>
    </xf>
    <xf numFmtId="3" fontId="28" fillId="0" borderId="10" xfId="0" applyNumberFormat="1" applyFont="1" applyFill="1" applyBorder="1" applyAlignment="1">
      <alignment horizontal="right" vertical="center"/>
    </xf>
    <xf numFmtId="3" fontId="28" fillId="0" borderId="10" xfId="0" applyNumberFormat="1" applyFont="1" applyFill="1" applyBorder="1" applyAlignment="1">
      <alignment vertical="center"/>
    </xf>
    <xf numFmtId="3" fontId="28" fillId="0" borderId="0" xfId="57" applyNumberFormat="1" applyFont="1" applyFill="1" applyAlignment="1">
      <alignment horizontal="center" vertical="center" wrapText="1"/>
      <protection/>
    </xf>
    <xf numFmtId="3" fontId="87" fillId="0" borderId="0" xfId="57" applyNumberFormat="1" applyFont="1" applyFill="1" applyAlignment="1">
      <alignment horizontal="center" vertical="center" wrapText="1"/>
      <protection/>
    </xf>
    <xf numFmtId="3" fontId="28" fillId="0" borderId="0" xfId="57" applyNumberFormat="1" applyFont="1" applyFill="1" applyAlignment="1">
      <alignment horizontal="right" vertical="center" wrapText="1"/>
      <protection/>
    </xf>
    <xf numFmtId="0" fontId="36" fillId="34" borderId="10" xfId="61" applyFont="1" applyFill="1" applyBorder="1" applyAlignment="1">
      <alignment vertical="center"/>
      <protection/>
    </xf>
    <xf numFmtId="0" fontId="37" fillId="34" borderId="10" xfId="61" applyFont="1" applyFill="1" applyBorder="1" applyAlignment="1">
      <alignment vertical="center"/>
      <protection/>
    </xf>
    <xf numFmtId="0" fontId="26" fillId="0" borderId="13" xfId="56" applyFont="1" applyFill="1" applyBorder="1" applyAlignment="1">
      <alignment horizontal="center" vertical="center" wrapText="1"/>
      <protection/>
    </xf>
    <xf numFmtId="0" fontId="26" fillId="0" borderId="14" xfId="56" applyFont="1" applyFill="1" applyBorder="1" applyAlignment="1">
      <alignment horizontal="center" vertical="center" wrapText="1"/>
      <protection/>
    </xf>
    <xf numFmtId="0" fontId="26" fillId="0" borderId="15" xfId="56" applyFont="1" applyFill="1" applyBorder="1" applyAlignment="1">
      <alignment horizontal="center" vertical="center" wrapText="1"/>
      <protection/>
    </xf>
    <xf numFmtId="164" fontId="16" fillId="0" borderId="10" xfId="42" applyNumberFormat="1" applyFont="1" applyFill="1" applyBorder="1" applyAlignment="1">
      <alignment vertical="center" wrapText="1"/>
    </xf>
    <xf numFmtId="3" fontId="3" fillId="0" borderId="0" xfId="57" applyNumberFormat="1" applyFont="1" applyFill="1" applyAlignment="1">
      <alignment vertical="center" wrapText="1"/>
      <protection/>
    </xf>
    <xf numFmtId="3" fontId="3" fillId="0" borderId="0" xfId="57" applyNumberFormat="1" applyFont="1" applyFill="1" applyAlignment="1">
      <alignment horizontal="center" vertical="center" wrapText="1"/>
      <protection/>
    </xf>
    <xf numFmtId="3" fontId="3" fillId="0" borderId="0" xfId="57" applyNumberFormat="1" applyFont="1" applyFill="1" applyAlignment="1">
      <alignment horizontal="right" vertical="center" wrapText="1"/>
      <protection/>
    </xf>
    <xf numFmtId="3" fontId="39" fillId="0" borderId="0" xfId="57" applyNumberFormat="1" applyFont="1" applyFill="1" applyAlignment="1">
      <alignment vertical="center" wrapText="1"/>
      <protection/>
    </xf>
    <xf numFmtId="0" fontId="38" fillId="37" borderId="10" xfId="59" applyFont="1" applyFill="1" applyBorder="1" applyAlignment="1">
      <alignment horizontal="center" vertical="center" wrapText="1"/>
      <protection/>
    </xf>
    <xf numFmtId="3" fontId="38" fillId="37" borderId="10" xfId="59" applyNumberFormat="1" applyFont="1" applyFill="1" applyBorder="1" applyAlignment="1">
      <alignment horizontal="center" vertical="center" wrapText="1"/>
      <protection/>
    </xf>
    <xf numFmtId="3" fontId="38" fillId="0" borderId="0" xfId="57" applyNumberFormat="1" applyFont="1" applyFill="1" applyBorder="1" applyAlignment="1">
      <alignment vertical="center" wrapText="1"/>
      <protection/>
    </xf>
    <xf numFmtId="0" fontId="38" fillId="0" borderId="10" xfId="59" applyFont="1" applyFill="1" applyBorder="1" applyAlignment="1">
      <alignment horizontal="center" vertical="center" wrapText="1"/>
      <protection/>
    </xf>
    <xf numFmtId="3" fontId="38" fillId="0" borderId="10" xfId="59" applyNumberFormat="1" applyFont="1" applyFill="1" applyBorder="1" applyAlignment="1">
      <alignment vertical="center" wrapText="1"/>
      <protection/>
    </xf>
    <xf numFmtId="0" fontId="38" fillId="0" borderId="0" xfId="0" applyFont="1" applyFill="1" applyAlignment="1">
      <alignment vertical="center" wrapText="1"/>
    </xf>
    <xf numFmtId="0" fontId="38" fillId="0" borderId="10" xfId="59" applyFont="1" applyFill="1" applyBorder="1" applyAlignment="1">
      <alignment vertical="center" wrapText="1"/>
      <protection/>
    </xf>
    <xf numFmtId="0" fontId="38" fillId="0" borderId="10" xfId="0" applyFont="1" applyFill="1" applyBorder="1" applyAlignment="1">
      <alignment vertical="center" wrapText="1"/>
    </xf>
    <xf numFmtId="0" fontId="39" fillId="0" borderId="0" xfId="0" applyFont="1" applyFill="1" applyAlignment="1">
      <alignment horizontal="center" vertical="center" wrapText="1"/>
    </xf>
    <xf numFmtId="0" fontId="92" fillId="0" borderId="0" xfId="0" applyFont="1" applyFill="1" applyAlignment="1">
      <alignment vertical="center" wrapText="1"/>
    </xf>
    <xf numFmtId="0" fontId="39" fillId="0" borderId="16" xfId="59" applyFont="1" applyFill="1" applyBorder="1" applyAlignment="1">
      <alignment horizontal="center" vertical="center" wrapText="1"/>
      <protection/>
    </xf>
    <xf numFmtId="0" fontId="39" fillId="0" borderId="0" xfId="0" applyFont="1" applyFill="1" applyAlignment="1">
      <alignment vertical="center" wrapText="1"/>
    </xf>
    <xf numFmtId="0" fontId="42" fillId="38" borderId="16" xfId="0" applyFont="1" applyFill="1" applyBorder="1" applyAlignment="1">
      <alignment horizontal="left" vertical="center" wrapText="1"/>
    </xf>
    <xf numFmtId="3" fontId="39" fillId="0" borderId="0" xfId="57" applyNumberFormat="1" applyFont="1" applyFill="1" applyAlignment="1">
      <alignment vertical="center"/>
      <protection/>
    </xf>
    <xf numFmtId="3" fontId="40" fillId="0" borderId="17" xfId="57" applyNumberFormat="1" applyFont="1" applyFill="1" applyBorder="1" applyAlignment="1">
      <alignment vertical="center"/>
      <protection/>
    </xf>
    <xf numFmtId="164" fontId="40" fillId="0" borderId="17" xfId="42" applyNumberFormat="1" applyFont="1" applyFill="1" applyBorder="1" applyAlignment="1">
      <alignment horizontal="right" vertical="center"/>
    </xf>
    <xf numFmtId="164" fontId="38" fillId="37" borderId="10" xfId="42" applyNumberFormat="1" applyFont="1" applyFill="1" applyBorder="1" applyAlignment="1">
      <alignment horizontal="center" vertical="center" wrapText="1"/>
    </xf>
    <xf numFmtId="164" fontId="38" fillId="0" borderId="10" xfId="42" applyNumberFormat="1" applyFont="1" applyFill="1" applyBorder="1" applyAlignment="1">
      <alignment vertical="center" wrapText="1"/>
    </xf>
    <xf numFmtId="164" fontId="39" fillId="0" borderId="16" xfId="42" applyNumberFormat="1" applyFont="1" applyFill="1" applyBorder="1" applyAlignment="1">
      <alignment horizontal="right" vertical="center"/>
    </xf>
    <xf numFmtId="164" fontId="3" fillId="0" borderId="0" xfId="42" applyNumberFormat="1" applyFont="1" applyFill="1" applyAlignment="1">
      <alignment horizontal="right" vertical="center" wrapText="1"/>
    </xf>
    <xf numFmtId="164" fontId="39" fillId="0" borderId="16" xfId="0" applyNumberFormat="1" applyFont="1" applyBorder="1" applyAlignment="1">
      <alignment vertical="center" wrapText="1"/>
    </xf>
    <xf numFmtId="164" fontId="39" fillId="0" borderId="16" xfId="0" applyNumberFormat="1" applyFont="1" applyBorder="1" applyAlignment="1">
      <alignment horizontal="right" vertical="center" wrapText="1"/>
    </xf>
    <xf numFmtId="0" fontId="38" fillId="0" borderId="13" xfId="59" applyFont="1" applyFill="1" applyBorder="1" applyAlignment="1">
      <alignment horizontal="center" vertical="center" wrapText="1"/>
      <protection/>
    </xf>
    <xf numFmtId="0" fontId="38" fillId="0" borderId="13" xfId="0" applyFont="1" applyFill="1" applyBorder="1" applyAlignment="1">
      <alignment vertical="center" wrapText="1"/>
    </xf>
    <xf numFmtId="3" fontId="38" fillId="0" borderId="13" xfId="59" applyNumberFormat="1" applyFont="1" applyFill="1" applyBorder="1" applyAlignment="1">
      <alignment vertical="center" wrapText="1"/>
      <protection/>
    </xf>
    <xf numFmtId="0" fontId="39" fillId="0" borderId="14" xfId="59" applyFont="1" applyFill="1" applyBorder="1" applyAlignment="1">
      <alignment horizontal="center" vertical="center" wrapText="1"/>
      <protection/>
    </xf>
    <xf numFmtId="3" fontId="39" fillId="0" borderId="14" xfId="0" applyNumberFormat="1" applyFont="1" applyBorder="1" applyAlignment="1">
      <alignment vertical="center" wrapText="1"/>
    </xf>
    <xf numFmtId="164" fontId="39" fillId="0" borderId="14" xfId="42" applyNumberFormat="1" applyFont="1" applyFill="1" applyBorder="1" applyAlignment="1">
      <alignment horizontal="right" vertical="center"/>
    </xf>
    <xf numFmtId="0" fontId="39" fillId="0" borderId="14" xfId="0" applyFont="1" applyFill="1" applyBorder="1" applyAlignment="1">
      <alignment vertical="center" wrapText="1"/>
    </xf>
    <xf numFmtId="0" fontId="92" fillId="0" borderId="10" xfId="59" applyFont="1" applyFill="1" applyBorder="1" applyAlignment="1">
      <alignment horizontal="center" vertical="center" wrapText="1"/>
      <protection/>
    </xf>
    <xf numFmtId="3" fontId="92" fillId="0" borderId="10" xfId="0" applyNumberFormat="1" applyFont="1" applyBorder="1" applyAlignment="1">
      <alignment vertical="center" wrapText="1"/>
    </xf>
    <xf numFmtId="0" fontId="92" fillId="0" borderId="10" xfId="0" applyFont="1" applyFill="1" applyBorder="1" applyAlignment="1">
      <alignment vertical="center" wrapText="1"/>
    </xf>
    <xf numFmtId="3" fontId="39" fillId="0" borderId="14" xfId="0" applyNumberFormat="1" applyFont="1" applyBorder="1" applyAlignment="1">
      <alignment horizontal="right" vertical="center" wrapText="1"/>
    </xf>
    <xf numFmtId="3" fontId="39" fillId="0" borderId="0" xfId="0" applyNumberFormat="1" applyFont="1" applyFill="1" applyAlignment="1">
      <alignment horizontal="center" vertical="center" wrapText="1"/>
    </xf>
    <xf numFmtId="3" fontId="40" fillId="0" borderId="17" xfId="57" applyNumberFormat="1" applyFont="1" applyFill="1" applyBorder="1" applyAlignment="1">
      <alignment horizontal="center" vertical="center"/>
      <protection/>
    </xf>
    <xf numFmtId="3" fontId="38" fillId="0" borderId="10" xfId="0" applyNumberFormat="1" applyFont="1" applyFill="1" applyBorder="1" applyAlignment="1">
      <alignment horizontal="center" vertical="center" wrapText="1"/>
    </xf>
    <xf numFmtId="3" fontId="39" fillId="0" borderId="10" xfId="0" applyNumberFormat="1" applyFont="1" applyFill="1" applyBorder="1" applyAlignment="1">
      <alignment horizontal="center" vertical="center"/>
    </xf>
    <xf numFmtId="3" fontId="38" fillId="0" borderId="10" xfId="59" applyNumberFormat="1" applyFont="1" applyFill="1" applyBorder="1" applyAlignment="1">
      <alignment horizontal="center" vertical="center" wrapText="1"/>
      <protection/>
    </xf>
    <xf numFmtId="3" fontId="92" fillId="0" borderId="10" xfId="0" applyNumberFormat="1" applyFont="1" applyFill="1" applyBorder="1" applyAlignment="1">
      <alignment horizontal="center" vertical="center" wrapText="1"/>
    </xf>
    <xf numFmtId="0" fontId="39" fillId="0" borderId="18" xfId="59" applyFont="1" applyFill="1" applyBorder="1" applyAlignment="1">
      <alignment horizontal="center" vertical="center" wrapText="1"/>
      <protection/>
    </xf>
    <xf numFmtId="0" fontId="39" fillId="0" borderId="18" xfId="0" applyFont="1" applyFill="1" applyBorder="1" applyAlignment="1">
      <alignment vertical="center" wrapText="1"/>
    </xf>
    <xf numFmtId="164" fontId="39" fillId="0" borderId="18" xfId="42" applyNumberFormat="1" applyFont="1" applyFill="1" applyBorder="1" applyAlignment="1">
      <alignment horizontal="right" vertical="center"/>
    </xf>
    <xf numFmtId="3" fontId="39" fillId="0" borderId="18" xfId="0" applyNumberFormat="1" applyFont="1" applyFill="1" applyBorder="1" applyAlignment="1">
      <alignment horizontal="center" vertical="center" wrapText="1"/>
    </xf>
    <xf numFmtId="3" fontId="39" fillId="0" borderId="16" xfId="0" applyNumberFormat="1" applyFont="1" applyFill="1" applyBorder="1" applyAlignment="1">
      <alignment horizontal="center" vertical="center" wrapText="1"/>
    </xf>
    <xf numFmtId="0" fontId="39" fillId="0" borderId="19" xfId="59" applyFont="1" applyFill="1" applyBorder="1" applyAlignment="1">
      <alignment horizontal="center" vertical="center" wrapText="1"/>
      <protection/>
    </xf>
    <xf numFmtId="164" fontId="39" fillId="0" borderId="19" xfId="42" applyNumberFormat="1" applyFont="1" applyFill="1" applyBorder="1" applyAlignment="1">
      <alignment horizontal="right" vertical="center"/>
    </xf>
    <xf numFmtId="0" fontId="42" fillId="38" borderId="18" xfId="0" applyFont="1" applyFill="1" applyBorder="1" applyAlignment="1">
      <alignment horizontal="left" vertical="center" wrapText="1"/>
    </xf>
    <xf numFmtId="164" fontId="39" fillId="0" borderId="18" xfId="0" applyNumberFormat="1" applyFont="1" applyBorder="1" applyAlignment="1">
      <alignment vertical="center" wrapText="1"/>
    </xf>
    <xf numFmtId="164" fontId="39" fillId="0" borderId="18" xfId="0" applyNumberFormat="1" applyFont="1" applyBorder="1" applyAlignment="1">
      <alignment horizontal="right" vertical="center" wrapText="1"/>
    </xf>
    <xf numFmtId="0" fontId="42" fillId="38" borderId="19" xfId="0" applyFont="1" applyFill="1" applyBorder="1" applyAlignment="1">
      <alignment horizontal="left" vertical="center" wrapText="1"/>
    </xf>
    <xf numFmtId="164" fontId="39" fillId="0" borderId="19" xfId="0" applyNumberFormat="1" applyFont="1" applyBorder="1" applyAlignment="1">
      <alignment vertical="center" wrapText="1"/>
    </xf>
    <xf numFmtId="164" fontId="39" fillId="0" borderId="19" xfId="0" applyNumberFormat="1" applyFont="1" applyBorder="1" applyAlignment="1">
      <alignment horizontal="right" vertical="center" wrapText="1"/>
    </xf>
    <xf numFmtId="0" fontId="39" fillId="0" borderId="13" xfId="59" applyFont="1" applyFill="1" applyBorder="1" applyAlignment="1">
      <alignment horizontal="center" vertical="center" wrapText="1"/>
      <protection/>
    </xf>
    <xf numFmtId="0" fontId="39" fillId="0" borderId="13" xfId="0" applyFont="1" applyFill="1" applyBorder="1" applyAlignment="1">
      <alignment vertical="center" wrapText="1"/>
    </xf>
    <xf numFmtId="3" fontId="39" fillId="0" borderId="13" xfId="59" applyNumberFormat="1" applyFont="1" applyFill="1" applyBorder="1" applyAlignment="1">
      <alignment vertical="center" wrapText="1"/>
      <protection/>
    </xf>
    <xf numFmtId="3" fontId="39" fillId="0" borderId="10" xfId="59" applyNumberFormat="1" applyFont="1" applyFill="1" applyBorder="1" applyAlignment="1">
      <alignment horizontal="center" vertical="center" wrapText="1"/>
      <protection/>
    </xf>
    <xf numFmtId="0" fontId="39" fillId="0" borderId="0" xfId="0" applyFont="1" applyFill="1" applyAlignment="1">
      <alignment horizontal="center" vertical="center" wrapText="1"/>
    </xf>
    <xf numFmtId="3" fontId="39" fillId="0" borderId="0" xfId="0" applyNumberFormat="1" applyFont="1" applyFill="1" applyAlignment="1">
      <alignment horizontal="center" vertical="center" wrapText="1"/>
    </xf>
    <xf numFmtId="164" fontId="3" fillId="0" borderId="10" xfId="42" applyNumberFormat="1" applyFont="1" applyBorder="1" applyAlignment="1">
      <alignment horizontal="center" wrapText="1"/>
    </xf>
    <xf numFmtId="3" fontId="38" fillId="0" borderId="13" xfId="59" applyNumberFormat="1" applyFont="1" applyFill="1" applyBorder="1" applyAlignment="1">
      <alignment vertical="center" wrapText="1"/>
      <protection/>
    </xf>
    <xf numFmtId="0" fontId="38" fillId="0" borderId="0" xfId="0" applyFont="1" applyFill="1" applyAlignment="1">
      <alignment horizontal="center" vertical="center" wrapText="1"/>
    </xf>
    <xf numFmtId="3" fontId="38" fillId="0" borderId="0" xfId="0" applyNumberFormat="1" applyFont="1" applyFill="1" applyAlignment="1">
      <alignment horizontal="center" vertical="center" wrapText="1"/>
    </xf>
    <xf numFmtId="3" fontId="3" fillId="0" borderId="10" xfId="42" applyNumberFormat="1" applyFont="1" applyFill="1" applyBorder="1" applyAlignment="1">
      <alignment horizontal="center" wrapText="1"/>
    </xf>
    <xf numFmtId="164" fontId="3" fillId="0" borderId="10" xfId="42" applyNumberFormat="1" applyFont="1" applyFill="1" applyBorder="1" applyAlignment="1">
      <alignment horizontal="center" wrapText="1"/>
    </xf>
    <xf numFmtId="164" fontId="43" fillId="0" borderId="10" xfId="42" applyNumberFormat="1" applyFont="1" applyFill="1" applyBorder="1" applyAlignment="1">
      <alignment horizontal="center" wrapText="1"/>
    </xf>
    <xf numFmtId="164" fontId="3" fillId="34" borderId="10" xfId="42" applyNumberFormat="1" applyFont="1" applyFill="1" applyBorder="1" applyAlignment="1">
      <alignment horizontal="center" wrapText="1"/>
    </xf>
    <xf numFmtId="3" fontId="93" fillId="0" borderId="10" xfId="42" applyNumberFormat="1" applyFont="1" applyFill="1" applyBorder="1" applyAlignment="1">
      <alignment horizontal="center" wrapText="1"/>
    </xf>
    <xf numFmtId="164" fontId="93" fillId="0" borderId="10" xfId="42" applyNumberFormat="1" applyFont="1" applyFill="1" applyBorder="1" applyAlignment="1">
      <alignment horizontal="center" wrapText="1"/>
    </xf>
    <xf numFmtId="164" fontId="3" fillId="0" borderId="15" xfId="42" applyNumberFormat="1" applyFont="1" applyBorder="1" applyAlignment="1">
      <alignment horizontal="center" wrapText="1"/>
    </xf>
    <xf numFmtId="3" fontId="38" fillId="0" borderId="14" xfId="59" applyNumberFormat="1" applyFont="1" applyFill="1" applyBorder="1" applyAlignment="1">
      <alignment vertical="center" wrapText="1"/>
      <protection/>
    </xf>
    <xf numFmtId="0" fontId="39" fillId="0" borderId="10" xfId="0" applyFont="1" applyFill="1" applyBorder="1" applyAlignment="1">
      <alignment vertical="center" wrapText="1"/>
    </xf>
    <xf numFmtId="0" fontId="92" fillId="0" borderId="13" xfId="59" applyFont="1" applyFill="1" applyBorder="1" applyAlignment="1">
      <alignment horizontal="center" vertical="center" wrapText="1"/>
      <protection/>
    </xf>
    <xf numFmtId="3" fontId="92" fillId="0" borderId="13" xfId="0" applyNumberFormat="1" applyFont="1" applyBorder="1" applyAlignment="1">
      <alignment vertical="center" wrapText="1"/>
    </xf>
    <xf numFmtId="0" fontId="39" fillId="0" borderId="20" xfId="59" applyFont="1" applyFill="1" applyBorder="1" applyAlignment="1">
      <alignment horizontal="center" vertical="center" wrapText="1"/>
      <protection/>
    </xf>
    <xf numFmtId="3" fontId="39" fillId="0" borderId="20" xfId="0" applyNumberFormat="1" applyFont="1" applyFill="1" applyBorder="1" applyAlignment="1">
      <alignment horizontal="center" vertical="center" wrapText="1"/>
    </xf>
    <xf numFmtId="3" fontId="3" fillId="0" borderId="10" xfId="57" applyNumberFormat="1" applyFont="1" applyFill="1" applyBorder="1" applyAlignment="1">
      <alignment horizontal="center" vertical="center" wrapText="1"/>
      <protection/>
    </xf>
    <xf numFmtId="164" fontId="3" fillId="0" borderId="10" xfId="42" applyNumberFormat="1" applyFont="1" applyFill="1" applyBorder="1" applyAlignment="1">
      <alignment horizontal="right" vertical="center" wrapText="1"/>
    </xf>
    <xf numFmtId="0" fontId="39" fillId="0" borderId="10" xfId="59" applyFont="1" applyFill="1" applyBorder="1" applyAlignment="1">
      <alignment horizontal="center" vertical="center" wrapText="1"/>
      <protection/>
    </xf>
    <xf numFmtId="3" fontId="39" fillId="0" borderId="10" xfId="0" applyNumberFormat="1" applyFont="1" applyBorder="1" applyAlignment="1">
      <alignment vertical="center" wrapText="1"/>
    </xf>
    <xf numFmtId="0" fontId="42" fillId="38" borderId="10" xfId="0" applyFont="1" applyFill="1" applyBorder="1" applyAlignment="1">
      <alignment horizontal="left" vertical="center" wrapText="1"/>
    </xf>
    <xf numFmtId="164" fontId="39" fillId="0" borderId="10" xfId="42" applyNumberFormat="1" applyFont="1" applyFill="1" applyBorder="1" applyAlignment="1">
      <alignment horizontal="right" vertical="center"/>
    </xf>
    <xf numFmtId="164" fontId="39" fillId="0" borderId="10" xfId="0" applyNumberFormat="1" applyFont="1" applyBorder="1" applyAlignment="1">
      <alignment vertical="center" wrapText="1"/>
    </xf>
    <xf numFmtId="164" fontId="39" fillId="0" borderId="10" xfId="0" applyNumberFormat="1" applyFont="1" applyBorder="1" applyAlignment="1">
      <alignment horizontal="right" vertical="center" wrapText="1"/>
    </xf>
    <xf numFmtId="0" fontId="39" fillId="0" borderId="13" xfId="0" applyFont="1" applyFill="1" applyBorder="1" applyAlignment="1">
      <alignment horizontal="right" vertical="center" wrapText="1"/>
    </xf>
    <xf numFmtId="3" fontId="38" fillId="0" borderId="10" xfId="57" applyNumberFormat="1" applyFont="1" applyFill="1" applyBorder="1" applyAlignment="1">
      <alignment horizontal="center" vertical="center" wrapText="1"/>
      <protection/>
    </xf>
    <xf numFmtId="3" fontId="38" fillId="0" borderId="10" xfId="57" applyNumberFormat="1" applyFont="1" applyFill="1" applyBorder="1" applyAlignment="1">
      <alignment vertical="center" wrapText="1"/>
      <protection/>
    </xf>
    <xf numFmtId="3" fontId="38" fillId="0" borderId="10" xfId="57" applyNumberFormat="1" applyFont="1" applyFill="1" applyBorder="1" applyAlignment="1">
      <alignment horizontal="right" vertical="center" wrapText="1"/>
      <protection/>
    </xf>
    <xf numFmtId="3" fontId="38" fillId="0" borderId="0" xfId="57" applyNumberFormat="1" applyFont="1" applyFill="1" applyAlignment="1">
      <alignment vertical="center" wrapText="1"/>
      <protection/>
    </xf>
    <xf numFmtId="0" fontId="38" fillId="35" borderId="13" xfId="59" applyFont="1" applyFill="1" applyBorder="1" applyAlignment="1">
      <alignment horizontal="center" vertical="center" wrapText="1"/>
      <protection/>
    </xf>
    <xf numFmtId="0" fontId="38" fillId="35" borderId="13" xfId="0" applyFont="1" applyFill="1" applyBorder="1" applyAlignment="1">
      <alignment vertical="center" wrapText="1"/>
    </xf>
    <xf numFmtId="164" fontId="4" fillId="35" borderId="13" xfId="42" applyNumberFormat="1" applyFont="1" applyFill="1" applyBorder="1" applyAlignment="1">
      <alignment horizontal="center" wrapText="1"/>
    </xf>
    <xf numFmtId="3" fontId="38" fillId="35" borderId="10" xfId="59" applyNumberFormat="1" applyFont="1" applyFill="1" applyBorder="1" applyAlignment="1">
      <alignment horizontal="center" vertical="center" wrapText="1"/>
      <protection/>
    </xf>
    <xf numFmtId="0" fontId="38" fillId="35" borderId="0" xfId="0" applyFont="1" applyFill="1" applyAlignment="1">
      <alignment horizontal="center" vertical="center" wrapText="1"/>
    </xf>
    <xf numFmtId="3" fontId="38" fillId="35" borderId="0" xfId="0" applyNumberFormat="1" applyFont="1" applyFill="1" applyAlignment="1">
      <alignment horizontal="center" vertical="center" wrapText="1"/>
    </xf>
    <xf numFmtId="3" fontId="4" fillId="35" borderId="13" xfId="42" applyNumberFormat="1" applyFont="1" applyFill="1" applyBorder="1" applyAlignment="1">
      <alignment horizontal="center" wrapText="1"/>
    </xf>
    <xf numFmtId="0" fontId="38" fillId="35" borderId="13" xfId="59" applyFont="1" applyFill="1" applyBorder="1" applyAlignment="1">
      <alignment horizontal="center" vertical="center" wrapText="1"/>
      <protection/>
    </xf>
    <xf numFmtId="0" fontId="38" fillId="35" borderId="13" xfId="0" applyFont="1" applyFill="1" applyBorder="1" applyAlignment="1">
      <alignment vertical="center" wrapText="1"/>
    </xf>
    <xf numFmtId="3" fontId="38" fillId="35" borderId="13" xfId="59" applyNumberFormat="1" applyFont="1" applyFill="1" applyBorder="1" applyAlignment="1">
      <alignment vertical="center" wrapText="1"/>
      <protection/>
    </xf>
    <xf numFmtId="3" fontId="38" fillId="35" borderId="10" xfId="59" applyNumberFormat="1" applyFont="1" applyFill="1" applyBorder="1" applyAlignment="1">
      <alignment horizontal="center" vertical="center" wrapText="1"/>
      <protection/>
    </xf>
    <xf numFmtId="0" fontId="39" fillId="35" borderId="0" xfId="0" applyFont="1" applyFill="1" applyAlignment="1">
      <alignment horizontal="center" vertical="center" wrapText="1"/>
    </xf>
    <xf numFmtId="3" fontId="39" fillId="35" borderId="0" xfId="0" applyNumberFormat="1" applyFont="1" applyFill="1" applyAlignment="1">
      <alignment horizontal="center" vertical="center" wrapText="1"/>
    </xf>
    <xf numFmtId="3" fontId="4" fillId="35" borderId="13" xfId="42" applyNumberFormat="1" applyFont="1" applyFill="1" applyBorder="1" applyAlignment="1">
      <alignment horizontal="right" wrapText="1"/>
    </xf>
    <xf numFmtId="0" fontId="38" fillId="35" borderId="10" xfId="59" applyFont="1" applyFill="1" applyBorder="1" applyAlignment="1">
      <alignment horizontal="center" vertical="center" wrapText="1"/>
      <protection/>
    </xf>
    <xf numFmtId="0" fontId="38" fillId="35" borderId="10" xfId="0" applyFont="1" applyFill="1" applyBorder="1" applyAlignment="1">
      <alignment vertical="center" wrapText="1"/>
    </xf>
    <xf numFmtId="3" fontId="4" fillId="35" borderId="10" xfId="42" applyNumberFormat="1" applyFont="1" applyFill="1" applyBorder="1" applyAlignment="1">
      <alignment horizontal="center" wrapText="1"/>
    </xf>
    <xf numFmtId="0" fontId="92" fillId="35" borderId="10" xfId="59" applyFont="1" applyFill="1" applyBorder="1" applyAlignment="1">
      <alignment horizontal="center" vertical="center" wrapText="1"/>
      <protection/>
    </xf>
    <xf numFmtId="0" fontId="92" fillId="35" borderId="10" xfId="0" applyFont="1" applyFill="1" applyBorder="1" applyAlignment="1">
      <alignment vertical="center" wrapText="1"/>
    </xf>
    <xf numFmtId="3" fontId="92" fillId="35" borderId="10" xfId="0" applyNumberFormat="1" applyFont="1" applyFill="1" applyBorder="1" applyAlignment="1">
      <alignment vertical="center" wrapText="1"/>
    </xf>
    <xf numFmtId="3" fontId="92" fillId="35" borderId="10" xfId="0" applyNumberFormat="1" applyFont="1" applyFill="1" applyBorder="1" applyAlignment="1">
      <alignment horizontal="center" vertical="center" wrapText="1"/>
    </xf>
    <xf numFmtId="0" fontId="92" fillId="35" borderId="0" xfId="0" applyFont="1" applyFill="1" applyAlignment="1">
      <alignment vertical="center" wrapText="1"/>
    </xf>
    <xf numFmtId="3" fontId="92" fillId="35" borderId="20" xfId="0" applyNumberFormat="1" applyFont="1" applyFill="1" applyBorder="1" applyAlignment="1">
      <alignment horizontal="center" vertical="center" wrapText="1"/>
    </xf>
    <xf numFmtId="0" fontId="92" fillId="34" borderId="0" xfId="0" applyFont="1" applyFill="1" applyAlignment="1">
      <alignment vertical="center" wrapText="1"/>
    </xf>
    <xf numFmtId="0" fontId="39" fillId="34" borderId="13" xfId="59" applyFont="1" applyFill="1" applyBorder="1" applyAlignment="1">
      <alignment horizontal="center" vertical="center" wrapText="1"/>
      <protection/>
    </xf>
    <xf numFmtId="0" fontId="43" fillId="0" borderId="10" xfId="0" applyFont="1" applyFill="1" applyBorder="1" applyAlignment="1">
      <alignment horizontal="center" wrapText="1"/>
    </xf>
    <xf numFmtId="3" fontId="39" fillId="0" borderId="10" xfId="0" applyNumberFormat="1" applyFont="1" applyFill="1" applyBorder="1" applyAlignment="1">
      <alignment horizontal="center" vertical="center" wrapText="1"/>
    </xf>
    <xf numFmtId="164" fontId="38" fillId="0" borderId="10" xfId="42" applyNumberFormat="1" applyFont="1" applyFill="1" applyBorder="1" applyAlignment="1">
      <alignment horizontal="center" vertical="center" wrapText="1"/>
    </xf>
    <xf numFmtId="3" fontId="40" fillId="0" borderId="17" xfId="57" applyNumberFormat="1" applyFont="1" applyFill="1" applyBorder="1" applyAlignment="1">
      <alignment horizontal="right" vertical="center"/>
      <protection/>
    </xf>
    <xf numFmtId="164" fontId="38" fillId="0" borderId="10" xfId="42" applyNumberFormat="1" applyFont="1" applyFill="1" applyBorder="1" applyAlignment="1">
      <alignment horizontal="right" vertical="center" wrapText="1"/>
    </xf>
    <xf numFmtId="0" fontId="38" fillId="39" borderId="10" xfId="59" applyFont="1" applyFill="1" applyBorder="1" applyAlignment="1">
      <alignment horizontal="center" vertical="center" wrapText="1"/>
      <protection/>
    </xf>
    <xf numFmtId="164" fontId="38" fillId="39" borderId="10" xfId="42" applyNumberFormat="1" applyFont="1" applyFill="1" applyBorder="1" applyAlignment="1">
      <alignment horizontal="right" vertical="center" wrapText="1"/>
    </xf>
    <xf numFmtId="3" fontId="38" fillId="39" borderId="10" xfId="59" applyNumberFormat="1" applyFont="1" applyFill="1" applyBorder="1" applyAlignment="1">
      <alignment horizontal="center" vertical="center" wrapText="1"/>
      <protection/>
    </xf>
    <xf numFmtId="3" fontId="39" fillId="0" borderId="10" xfId="59" applyNumberFormat="1" applyFont="1" applyFill="1" applyBorder="1" applyAlignment="1">
      <alignment horizontal="center" vertical="center" wrapText="1"/>
      <protection/>
    </xf>
    <xf numFmtId="3" fontId="38" fillId="0" borderId="0" xfId="57" applyNumberFormat="1" applyFont="1" applyFill="1" applyAlignment="1">
      <alignment vertical="center" wrapText="1"/>
      <protection/>
    </xf>
    <xf numFmtId="3" fontId="38" fillId="39" borderId="10" xfId="0" applyNumberFormat="1" applyFont="1" applyFill="1" applyBorder="1" applyAlignment="1">
      <alignment horizontal="center" vertical="center" wrapText="1"/>
    </xf>
    <xf numFmtId="3" fontId="38" fillId="39" borderId="10" xfId="57" applyNumberFormat="1" applyFont="1" applyFill="1" applyBorder="1" applyAlignment="1">
      <alignment horizontal="center" vertical="center" wrapText="1"/>
      <protection/>
    </xf>
    <xf numFmtId="3" fontId="45" fillId="0" borderId="0" xfId="57" applyNumberFormat="1" applyFont="1" applyFill="1" applyAlignment="1">
      <alignment vertical="center" wrapText="1"/>
      <protection/>
    </xf>
    <xf numFmtId="0" fontId="38" fillId="0" borderId="0" xfId="0" applyFont="1" applyFill="1" applyAlignment="1">
      <alignment horizontal="center" vertical="center" wrapText="1"/>
    </xf>
    <xf numFmtId="3" fontId="38" fillId="0" borderId="0" xfId="0" applyNumberFormat="1" applyFont="1" applyFill="1" applyAlignment="1">
      <alignment horizontal="center" vertical="center" wrapText="1"/>
    </xf>
    <xf numFmtId="164" fontId="4" fillId="39" borderId="10" xfId="42" applyNumberFormat="1" applyFont="1" applyFill="1" applyBorder="1" applyAlignment="1">
      <alignment horizontal="right" vertical="center" wrapText="1"/>
    </xf>
    <xf numFmtId="164" fontId="3" fillId="34" borderId="10" xfId="42" applyNumberFormat="1" applyFont="1" applyFill="1" applyBorder="1" applyAlignment="1">
      <alignment horizontal="right" vertical="center" wrapText="1"/>
    </xf>
    <xf numFmtId="3" fontId="38" fillId="34" borderId="10" xfId="0" applyNumberFormat="1" applyFont="1" applyFill="1" applyBorder="1" applyAlignment="1">
      <alignment horizontal="center" vertical="center" wrapText="1"/>
    </xf>
    <xf numFmtId="3" fontId="3" fillId="39" borderId="10" xfId="57" applyNumberFormat="1" applyFont="1" applyFill="1" applyBorder="1" applyAlignment="1">
      <alignment horizontal="center" vertical="center" wrapText="1"/>
      <protection/>
    </xf>
    <xf numFmtId="3" fontId="3" fillId="0" borderId="0" xfId="57" applyNumberFormat="1" applyFont="1" applyFill="1" applyBorder="1" applyAlignment="1">
      <alignment horizontal="right" vertical="center" wrapText="1"/>
      <protection/>
    </xf>
    <xf numFmtId="0" fontId="28" fillId="0" borderId="10" xfId="0" applyFont="1" applyBorder="1" applyAlignment="1">
      <alignment horizontal="left" vertical="center" wrapText="1"/>
    </xf>
    <xf numFmtId="0" fontId="28" fillId="0" borderId="10" xfId="0" applyNumberFormat="1" applyFont="1" applyFill="1" applyBorder="1" applyAlignment="1">
      <alignment horizontal="left" vertical="center" wrapText="1"/>
    </xf>
    <xf numFmtId="0" fontId="28" fillId="34" borderId="10"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38" fillId="0" borderId="10" xfId="59" applyFont="1" applyFill="1" applyBorder="1" applyAlignment="1">
      <alignment horizontal="center" vertical="center" wrapText="1"/>
      <protection/>
    </xf>
    <xf numFmtId="0" fontId="28" fillId="0" borderId="0" xfId="0" applyFont="1" applyFill="1" applyBorder="1" applyAlignment="1">
      <alignment horizontal="left" vertical="center" wrapText="1"/>
    </xf>
    <xf numFmtId="0" fontId="28" fillId="0" borderId="0" xfId="0" applyFont="1" applyAlignment="1">
      <alignment horizontal="left" vertical="center" wrapText="1"/>
    </xf>
    <xf numFmtId="3" fontId="40" fillId="0" borderId="17" xfId="57" applyNumberFormat="1" applyFont="1" applyFill="1" applyBorder="1" applyAlignment="1">
      <alignment horizontal="left" vertical="center"/>
      <protection/>
    </xf>
    <xf numFmtId="0" fontId="38" fillId="0" borderId="10" xfId="59" applyFont="1" applyFill="1" applyBorder="1" applyAlignment="1">
      <alignment horizontal="left" vertical="center" wrapText="1"/>
      <protection/>
    </xf>
    <xf numFmtId="0" fontId="38" fillId="39" borderId="10" xfId="0" applyFont="1" applyFill="1" applyBorder="1" applyAlignment="1">
      <alignment horizontal="left" vertical="center" wrapText="1"/>
    </xf>
    <xf numFmtId="3" fontId="38" fillId="39" borderId="10" xfId="57" applyNumberFormat="1" applyFont="1" applyFill="1" applyBorder="1" applyAlignment="1">
      <alignment horizontal="left" vertical="center" wrapText="1"/>
      <protection/>
    </xf>
    <xf numFmtId="3" fontId="3" fillId="0" borderId="0" xfId="57" applyNumberFormat="1" applyFont="1" applyFill="1" applyBorder="1" applyAlignment="1">
      <alignment horizontal="left" vertical="center" wrapText="1"/>
      <protection/>
    </xf>
    <xf numFmtId="3" fontId="3" fillId="0" borderId="0" xfId="57" applyNumberFormat="1" applyFont="1" applyFill="1" applyAlignment="1">
      <alignment horizontal="left" vertical="center" wrapText="1"/>
      <protection/>
    </xf>
    <xf numFmtId="3" fontId="38" fillId="0" borderId="0" xfId="57" applyNumberFormat="1" applyFont="1" applyFill="1" applyAlignment="1">
      <alignment vertical="center"/>
      <protection/>
    </xf>
    <xf numFmtId="164" fontId="39" fillId="0" borderId="10" xfId="42" applyNumberFormat="1" applyFont="1" applyFill="1" applyBorder="1" applyAlignment="1">
      <alignment horizontal="center" vertical="center" wrapText="1"/>
    </xf>
    <xf numFmtId="3" fontId="39" fillId="0" borderId="0" xfId="57" applyNumberFormat="1" applyFont="1" applyFill="1" applyBorder="1" applyAlignment="1">
      <alignment vertical="center" wrapText="1"/>
      <protection/>
    </xf>
    <xf numFmtId="0" fontId="38" fillId="0" borderId="10" xfId="0" applyFont="1" applyFill="1" applyBorder="1" applyAlignment="1">
      <alignment horizontal="left" vertical="center" wrapText="1"/>
    </xf>
    <xf numFmtId="164" fontId="39" fillId="0" borderId="0" xfId="0" applyNumberFormat="1" applyFont="1" applyFill="1" applyAlignment="1">
      <alignment horizontal="center" vertical="center" wrapText="1"/>
    </xf>
    <xf numFmtId="3" fontId="3" fillId="0" borderId="10" xfId="42" applyNumberFormat="1" applyFont="1" applyFill="1" applyBorder="1" applyAlignment="1">
      <alignment horizontal="right" vertical="center" wrapText="1"/>
    </xf>
    <xf numFmtId="164" fontId="3" fillId="0" borderId="10" xfId="42" applyNumberFormat="1" applyFont="1" applyBorder="1" applyAlignment="1">
      <alignment horizontal="right" vertical="center" wrapText="1"/>
    </xf>
    <xf numFmtId="0" fontId="3" fillId="0" borderId="10" xfId="0" applyFont="1" applyBorder="1" applyAlignment="1">
      <alignment horizontal="left" vertical="center" wrapText="1"/>
    </xf>
    <xf numFmtId="3" fontId="4" fillId="39" borderId="10" xfId="57" applyNumberFormat="1" applyFont="1" applyFill="1" applyBorder="1" applyAlignment="1">
      <alignment horizontal="center" vertical="center" wrapText="1"/>
      <protection/>
    </xf>
    <xf numFmtId="3" fontId="4" fillId="0" borderId="0" xfId="57" applyNumberFormat="1" applyFont="1" applyFill="1" applyAlignment="1">
      <alignment vertical="center" wrapText="1"/>
      <protection/>
    </xf>
    <xf numFmtId="0" fontId="39" fillId="34" borderId="10" xfId="59" applyFont="1" applyFill="1" applyBorder="1" applyAlignment="1">
      <alignment horizontal="center" vertical="center" wrapText="1"/>
      <protection/>
    </xf>
    <xf numFmtId="0" fontId="4" fillId="39" borderId="10" xfId="0" applyFont="1" applyFill="1" applyBorder="1" applyAlignment="1">
      <alignment horizontal="left" vertical="center" wrapText="1"/>
    </xf>
    <xf numFmtId="3" fontId="4" fillId="39" borderId="10" xfId="57" applyNumberFormat="1" applyFont="1" applyFill="1" applyBorder="1" applyAlignment="1">
      <alignment horizontal="right" vertical="center" wrapText="1"/>
      <protection/>
    </xf>
    <xf numFmtId="164" fontId="3" fillId="0" borderId="0" xfId="42" applyNumberFormat="1" applyFont="1" applyFill="1" applyBorder="1" applyAlignment="1">
      <alignment horizontal="center" wrapText="1"/>
    </xf>
    <xf numFmtId="164" fontId="38" fillId="0" borderId="0" xfId="42" applyNumberFormat="1" applyFont="1" applyFill="1" applyAlignment="1">
      <alignment vertical="center" wrapText="1"/>
    </xf>
    <xf numFmtId="3" fontId="28" fillId="0" borderId="17" xfId="57" applyNumberFormat="1" applyFont="1" applyFill="1" applyBorder="1" applyAlignment="1">
      <alignment horizontal="right" vertical="center" wrapText="1"/>
      <protection/>
    </xf>
    <xf numFmtId="3" fontId="26" fillId="0" borderId="10" xfId="57" applyNumberFormat="1" applyFont="1" applyFill="1" applyBorder="1" applyAlignment="1">
      <alignment horizontal="center" vertical="center" wrapText="1"/>
      <protection/>
    </xf>
    <xf numFmtId="3" fontId="26" fillId="0" borderId="13" xfId="57" applyNumberFormat="1" applyFont="1" applyFill="1" applyBorder="1" applyAlignment="1">
      <alignment horizontal="center" vertical="center" wrapText="1"/>
      <protection/>
    </xf>
    <xf numFmtId="3" fontId="26" fillId="0" borderId="14" xfId="57" applyNumberFormat="1" applyFont="1" applyFill="1" applyBorder="1" applyAlignment="1">
      <alignment horizontal="center" vertical="center" wrapText="1"/>
      <protection/>
    </xf>
    <xf numFmtId="3" fontId="26" fillId="0" borderId="15" xfId="57" applyNumberFormat="1" applyFont="1" applyFill="1" applyBorder="1" applyAlignment="1">
      <alignment horizontal="center" vertical="center" wrapText="1"/>
      <protection/>
    </xf>
    <xf numFmtId="0" fontId="88" fillId="0" borderId="13" xfId="56" applyFont="1" applyFill="1" applyBorder="1" applyAlignment="1">
      <alignment horizontal="center" vertical="center" wrapText="1"/>
      <protection/>
    </xf>
    <xf numFmtId="0" fontId="88" fillId="0" borderId="14" xfId="56" applyFont="1" applyFill="1" applyBorder="1" applyAlignment="1">
      <alignment horizontal="center" vertical="center" wrapText="1"/>
      <protection/>
    </xf>
    <xf numFmtId="0" fontId="88" fillId="0" borderId="15" xfId="56" applyFont="1" applyFill="1" applyBorder="1" applyAlignment="1">
      <alignment horizontal="center" vertical="center" wrapText="1"/>
      <protection/>
    </xf>
    <xf numFmtId="3" fontId="26" fillId="0" borderId="12" xfId="57" applyNumberFormat="1" applyFont="1" applyFill="1" applyBorder="1" applyAlignment="1">
      <alignment horizontal="center" vertical="center" wrapText="1"/>
      <protection/>
    </xf>
    <xf numFmtId="3" fontId="26" fillId="0" borderId="21" xfId="57" applyNumberFormat="1" applyFont="1" applyFill="1" applyBorder="1" applyAlignment="1">
      <alignment horizontal="center" vertical="center" wrapText="1"/>
      <protection/>
    </xf>
    <xf numFmtId="3" fontId="26" fillId="0" borderId="22" xfId="57" applyNumberFormat="1" applyFont="1" applyFill="1" applyBorder="1" applyAlignment="1">
      <alignment horizontal="center" vertical="center" wrapText="1"/>
      <protection/>
    </xf>
    <xf numFmtId="3" fontId="26" fillId="0" borderId="23" xfId="57" applyNumberFormat="1" applyFont="1" applyFill="1" applyBorder="1" applyAlignment="1">
      <alignment horizontal="center" vertical="center" wrapText="1"/>
      <protection/>
    </xf>
    <xf numFmtId="3" fontId="26" fillId="0" borderId="24" xfId="57" applyNumberFormat="1" applyFont="1" applyFill="1" applyBorder="1" applyAlignment="1">
      <alignment horizontal="center" vertical="center" wrapText="1"/>
      <protection/>
    </xf>
    <xf numFmtId="3" fontId="26" fillId="0" borderId="0" xfId="57" applyNumberFormat="1" applyFont="1" applyFill="1" applyBorder="1" applyAlignment="1">
      <alignment horizontal="center" vertical="center" wrapText="1"/>
      <protection/>
    </xf>
    <xf numFmtId="3" fontId="26" fillId="0" borderId="25" xfId="57" applyNumberFormat="1" applyFont="1" applyFill="1" applyBorder="1" applyAlignment="1">
      <alignment horizontal="center" vertical="center" wrapText="1"/>
      <protection/>
    </xf>
    <xf numFmtId="3" fontId="26" fillId="0" borderId="17" xfId="57" applyNumberFormat="1" applyFont="1" applyFill="1" applyBorder="1" applyAlignment="1">
      <alignment horizontal="center" vertical="center" wrapText="1"/>
      <protection/>
    </xf>
    <xf numFmtId="3" fontId="27" fillId="0" borderId="0" xfId="57" applyNumberFormat="1" applyFont="1" applyFill="1" applyAlignment="1">
      <alignment horizontal="left" vertical="center" wrapText="1"/>
      <protection/>
    </xf>
    <xf numFmtId="3" fontId="26" fillId="0" borderId="0" xfId="57" applyNumberFormat="1" applyFont="1" applyFill="1" applyAlignment="1">
      <alignment horizontal="center" vertical="center" wrapText="1"/>
      <protection/>
    </xf>
    <xf numFmtId="3" fontId="28" fillId="0" borderId="0" xfId="57" applyNumberFormat="1" applyFont="1" applyFill="1" applyAlignment="1">
      <alignment horizontal="center" vertical="center" wrapText="1"/>
      <protection/>
    </xf>
    <xf numFmtId="3" fontId="31" fillId="40" borderId="10" xfId="58" applyNumberFormat="1" applyFont="1" applyFill="1" applyBorder="1" applyAlignment="1">
      <alignment horizontal="center" vertical="center" wrapText="1"/>
      <protection/>
    </xf>
    <xf numFmtId="3" fontId="88" fillId="34" borderId="13" xfId="57" applyNumberFormat="1" applyFont="1" applyFill="1" applyBorder="1" applyAlignment="1">
      <alignment horizontal="center" vertical="center" wrapText="1"/>
      <protection/>
    </xf>
    <xf numFmtId="3" fontId="88" fillId="34" borderId="14" xfId="57" applyNumberFormat="1" applyFont="1" applyFill="1" applyBorder="1" applyAlignment="1">
      <alignment horizontal="center" vertical="center" wrapText="1"/>
      <protection/>
    </xf>
    <xf numFmtId="3" fontId="88" fillId="34" borderId="15" xfId="57" applyNumberFormat="1" applyFont="1" applyFill="1" applyBorder="1" applyAlignment="1">
      <alignment horizontal="center" vertical="center" wrapText="1"/>
      <protection/>
    </xf>
    <xf numFmtId="3" fontId="28" fillId="0" borderId="10" xfId="57" applyNumberFormat="1" applyFont="1" applyFill="1" applyBorder="1" applyAlignment="1">
      <alignment horizontal="center" vertical="center" wrapText="1"/>
      <protection/>
    </xf>
    <xf numFmtId="3" fontId="28" fillId="0" borderId="13" xfId="57" applyNumberFormat="1" applyFont="1" applyFill="1" applyBorder="1" applyAlignment="1">
      <alignment horizontal="center" vertical="center" wrapText="1"/>
      <protection/>
    </xf>
    <xf numFmtId="3" fontId="28" fillId="0" borderId="15" xfId="57" applyNumberFormat="1" applyFont="1" applyFill="1" applyBorder="1" applyAlignment="1">
      <alignment horizontal="center" vertical="center" wrapText="1"/>
      <protection/>
    </xf>
    <xf numFmtId="3" fontId="28" fillId="41" borderId="10" xfId="58" applyNumberFormat="1" applyFont="1" applyFill="1" applyBorder="1" applyAlignment="1">
      <alignment horizontal="center" vertical="center" wrapText="1"/>
      <protection/>
    </xf>
    <xf numFmtId="0" fontId="87" fillId="34" borderId="12" xfId="59" applyFont="1" applyFill="1" applyBorder="1" applyAlignment="1">
      <alignment horizontal="center" vertical="center" wrapText="1"/>
      <protection/>
    </xf>
    <xf numFmtId="0" fontId="87" fillId="34" borderId="11" xfId="59" applyFont="1" applyFill="1" applyBorder="1" applyAlignment="1">
      <alignment horizontal="center" vertical="center" wrapText="1"/>
      <protection/>
    </xf>
    <xf numFmtId="3" fontId="28" fillId="0" borderId="0" xfId="57" applyNumberFormat="1" applyFont="1" applyFill="1" applyAlignment="1">
      <alignment horizontal="left" vertical="center" wrapText="1"/>
      <protection/>
    </xf>
    <xf numFmtId="3" fontId="44" fillId="0" borderId="0" xfId="57" applyNumberFormat="1" applyFont="1" applyFill="1" applyAlignment="1">
      <alignment horizontal="center" vertical="center" wrapText="1"/>
      <protection/>
    </xf>
    <xf numFmtId="3" fontId="40" fillId="0" borderId="0" xfId="57" applyNumberFormat="1" applyFont="1" applyFill="1" applyAlignment="1">
      <alignment horizontal="center" vertical="center" wrapText="1"/>
      <protection/>
    </xf>
    <xf numFmtId="0" fontId="38" fillId="0" borderId="10" xfId="59" applyFont="1" applyFill="1" applyBorder="1" applyAlignment="1">
      <alignment horizontal="center" vertical="center" wrapText="1"/>
      <protection/>
    </xf>
    <xf numFmtId="164" fontId="40" fillId="0" borderId="17" xfId="42" applyNumberFormat="1" applyFont="1" applyFill="1" applyBorder="1" applyAlignment="1">
      <alignment horizontal="right" vertical="center"/>
    </xf>
    <xf numFmtId="3" fontId="38" fillId="0" borderId="0" xfId="57" applyNumberFormat="1" applyFont="1" applyFill="1" applyAlignment="1">
      <alignment horizontal="center" vertical="center" wrapText="1"/>
      <protection/>
    </xf>
    <xf numFmtId="3" fontId="16" fillId="0" borderId="10" xfId="57" applyNumberFormat="1" applyFont="1" applyFill="1" applyBorder="1" applyAlignment="1">
      <alignment horizontal="center" vertical="center" wrapText="1"/>
      <protection/>
    </xf>
    <xf numFmtId="3" fontId="16" fillId="0" borderId="13" xfId="57" applyNumberFormat="1" applyFont="1" applyFill="1" applyBorder="1" applyAlignment="1">
      <alignment horizontal="center" vertical="center" wrapText="1"/>
      <protection/>
    </xf>
    <xf numFmtId="3" fontId="16" fillId="0" borderId="14" xfId="57" applyNumberFormat="1" applyFont="1" applyFill="1" applyBorder="1" applyAlignment="1">
      <alignment horizontal="center" vertical="center" wrapText="1"/>
      <protection/>
    </xf>
    <xf numFmtId="3" fontId="16" fillId="0" borderId="15" xfId="57" applyNumberFormat="1" applyFont="1" applyFill="1" applyBorder="1" applyAlignment="1">
      <alignment horizontal="center" vertical="center" wrapText="1"/>
      <protection/>
    </xf>
    <xf numFmtId="3" fontId="17" fillId="0" borderId="22" xfId="57" applyNumberFormat="1" applyFont="1" applyFill="1" applyBorder="1" applyAlignment="1">
      <alignment horizontal="center" vertical="center" wrapText="1"/>
      <protection/>
    </xf>
    <xf numFmtId="3" fontId="17" fillId="0" borderId="23" xfId="57" applyNumberFormat="1" applyFont="1" applyFill="1" applyBorder="1" applyAlignment="1">
      <alignment horizontal="center" vertical="center" wrapText="1"/>
      <protection/>
    </xf>
    <xf numFmtId="3" fontId="17" fillId="0" borderId="24" xfId="57" applyNumberFormat="1" applyFont="1" applyFill="1" applyBorder="1" applyAlignment="1">
      <alignment horizontal="center" vertical="center" wrapText="1"/>
      <protection/>
    </xf>
    <xf numFmtId="3" fontId="17" fillId="0" borderId="0" xfId="57" applyNumberFormat="1" applyFont="1" applyFill="1" applyBorder="1" applyAlignment="1">
      <alignment horizontal="center" vertical="center" wrapText="1"/>
      <protection/>
    </xf>
    <xf numFmtId="3" fontId="17" fillId="0" borderId="25" xfId="57" applyNumberFormat="1" applyFont="1" applyFill="1" applyBorder="1" applyAlignment="1">
      <alignment horizontal="center" vertical="center" wrapText="1"/>
      <protection/>
    </xf>
    <xf numFmtId="3" fontId="17" fillId="0" borderId="17" xfId="57" applyNumberFormat="1" applyFont="1" applyFill="1" applyBorder="1" applyAlignment="1">
      <alignment horizontal="center" vertical="center" wrapText="1"/>
      <protection/>
    </xf>
    <xf numFmtId="3" fontId="17" fillId="0" borderId="10" xfId="57" applyNumberFormat="1" applyFont="1" applyFill="1" applyBorder="1" applyAlignment="1">
      <alignment horizontal="center" vertical="center" wrapText="1"/>
      <protection/>
    </xf>
    <xf numFmtId="3" fontId="16" fillId="0" borderId="12" xfId="57" applyNumberFormat="1" applyFont="1" applyFill="1" applyBorder="1" applyAlignment="1">
      <alignment horizontal="center" vertical="center" wrapText="1"/>
      <protection/>
    </xf>
    <xf numFmtId="3" fontId="16" fillId="0" borderId="21" xfId="57" applyNumberFormat="1" applyFont="1" applyFill="1" applyBorder="1" applyAlignment="1">
      <alignment horizontal="center" vertical="center" wrapText="1"/>
      <protection/>
    </xf>
    <xf numFmtId="3" fontId="94" fillId="34" borderId="13" xfId="57" applyNumberFormat="1" applyFont="1" applyFill="1" applyBorder="1" applyAlignment="1">
      <alignment horizontal="center" vertical="center" wrapText="1"/>
      <protection/>
    </xf>
    <xf numFmtId="3" fontId="94" fillId="34" borderId="14" xfId="57" applyNumberFormat="1" applyFont="1" applyFill="1" applyBorder="1" applyAlignment="1">
      <alignment horizontal="center" vertical="center" wrapText="1"/>
      <protection/>
    </xf>
    <xf numFmtId="3" fontId="94" fillId="34" borderId="15" xfId="57" applyNumberFormat="1" applyFont="1" applyFill="1" applyBorder="1" applyAlignment="1">
      <alignment horizontal="center" vertical="center" wrapText="1"/>
      <protection/>
    </xf>
    <xf numFmtId="3" fontId="17" fillId="0" borderId="12" xfId="57" applyNumberFormat="1" applyFont="1" applyFill="1" applyBorder="1" applyAlignment="1">
      <alignment horizontal="center" vertical="center" wrapText="1"/>
      <protection/>
    </xf>
    <xf numFmtId="3" fontId="17" fillId="0" borderId="21" xfId="57" applyNumberFormat="1" applyFont="1" applyFill="1" applyBorder="1" applyAlignment="1">
      <alignment horizontal="center" vertical="center" wrapText="1"/>
      <protection/>
    </xf>
    <xf numFmtId="0" fontId="95" fillId="0" borderId="17" xfId="0" applyFont="1" applyBorder="1" applyAlignment="1">
      <alignment horizontal="right" vertical="center" wrapText="1"/>
    </xf>
    <xf numFmtId="0" fontId="96" fillId="0" borderId="0" xfId="0" applyFont="1" applyAlignment="1">
      <alignment horizontal="center" vertical="center" wrapText="1"/>
    </xf>
    <xf numFmtId="0" fontId="79" fillId="0" borderId="0" xfId="0" applyFont="1" applyAlignment="1">
      <alignment horizontal="center" vertical="center" wrapText="1"/>
    </xf>
    <xf numFmtId="0" fontId="95" fillId="0" borderId="0" xfId="0" applyFont="1" applyAlignment="1">
      <alignment horizontal="center" vertical="center" wrapText="1"/>
    </xf>
    <xf numFmtId="0" fontId="79" fillId="0" borderId="12"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5" xfId="0" applyFont="1" applyBorder="1" applyAlignment="1">
      <alignment horizontal="center" vertical="center" wrapText="1"/>
    </xf>
    <xf numFmtId="0" fontId="80" fillId="0" borderId="22" xfId="0" applyFont="1" applyBorder="1" applyAlignment="1">
      <alignment horizontal="center" vertical="center" wrapText="1"/>
    </xf>
    <xf numFmtId="0" fontId="80" fillId="0" borderId="23" xfId="0" applyFont="1" applyBorder="1" applyAlignment="1">
      <alignment horizontal="center" vertical="center" wrapText="1"/>
    </xf>
    <xf numFmtId="0" fontId="80" fillId="0" borderId="26" xfId="0" applyFont="1" applyBorder="1" applyAlignment="1">
      <alignment horizontal="center" vertical="center" wrapText="1"/>
    </xf>
    <xf numFmtId="0" fontId="80" fillId="0" borderId="25" xfId="0" applyFont="1" applyBorder="1" applyAlignment="1">
      <alignment horizontal="center" vertical="center" wrapText="1"/>
    </xf>
    <xf numFmtId="0" fontId="80" fillId="0" borderId="17" xfId="0" applyFont="1" applyBorder="1" applyAlignment="1">
      <alignment horizontal="center" vertical="center" wrapText="1"/>
    </xf>
    <xf numFmtId="0" fontId="80" fillId="0" borderId="27" xfId="0" applyFont="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xfId="56"/>
    <cellStyle name="Normal_Bieu mau (CV )" xfId="57"/>
    <cellStyle name="Normal_Bieu mau (CV ) 2" xfId="58"/>
    <cellStyle name="Normal_Sheet1" xfId="59"/>
    <cellStyle name="Normal_Sheet1 2" xfId="60"/>
    <cellStyle name="Normal_Sheet2" xfId="61"/>
    <cellStyle name="Note" xfId="62"/>
    <cellStyle name="Output" xfId="63"/>
    <cellStyle name="Percent" xfId="64"/>
    <cellStyle name="Title" xfId="65"/>
    <cellStyle name="Total" xfId="66"/>
    <cellStyle name="Warning Text" xfId="67"/>
  </cellStyles>
  <dxfs count="1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G155"/>
  <sheetViews>
    <sheetView zoomScale="70" zoomScaleNormal="70" zoomScalePageLayoutView="0" workbookViewId="0" topLeftCell="J1">
      <selection activeCell="A116" sqref="A116:IV116"/>
    </sheetView>
  </sheetViews>
  <sheetFormatPr defaultColWidth="5.140625" defaultRowHeight="15"/>
  <cols>
    <col min="1" max="1" width="7.8515625" style="350" customWidth="1"/>
    <col min="2" max="2" width="25.57421875" style="192" customWidth="1"/>
    <col min="3" max="3" width="25.28125" style="351" hidden="1" customWidth="1"/>
    <col min="4" max="4" width="11.57421875" style="351" hidden="1" customWidth="1"/>
    <col min="5" max="8" width="11.57421875" style="350" hidden="1" customWidth="1"/>
    <col min="9" max="9" width="20.57421875" style="350" hidden="1" customWidth="1"/>
    <col min="10" max="10" width="10.00390625" style="352" customWidth="1"/>
    <col min="11" max="11" width="11.00390625" style="352" customWidth="1"/>
    <col min="12" max="12" width="9.28125" style="352" customWidth="1"/>
    <col min="13" max="13" width="11.57421875" style="352" customWidth="1"/>
    <col min="14" max="14" width="9.7109375" style="352" customWidth="1"/>
    <col min="15" max="15" width="10.140625" style="352" customWidth="1"/>
    <col min="16" max="16" width="9.140625" style="352" customWidth="1"/>
    <col min="17" max="17" width="12.00390625" style="352" customWidth="1"/>
    <col min="18" max="18" width="9.28125" style="352" customWidth="1"/>
    <col min="19" max="19" width="10.7109375" style="352" customWidth="1"/>
    <col min="20" max="20" width="9.8515625" style="352" customWidth="1"/>
    <col min="21" max="21" width="10.00390625" style="352" customWidth="1"/>
    <col min="22" max="22" width="10.8515625" style="352" customWidth="1"/>
    <col min="23" max="23" width="10.7109375" style="352" customWidth="1"/>
    <col min="24" max="24" width="12.7109375" style="352" customWidth="1"/>
    <col min="25" max="25" width="11.140625" style="352" customWidth="1"/>
    <col min="26" max="26" width="7.421875" style="352" customWidth="1"/>
    <col min="27" max="27" width="11.421875" style="192" hidden="1" customWidth="1"/>
    <col min="28" max="28" width="9.140625" style="192" hidden="1" customWidth="1"/>
    <col min="29" max="29" width="12.28125" style="192" hidden="1" customWidth="1"/>
    <col min="30" max="31" width="9.140625" style="192" hidden="1" customWidth="1"/>
    <col min="32" max="142" width="9.140625" style="192" customWidth="1"/>
    <col min="143" max="143" width="3.7109375" style="192" customWidth="1"/>
    <col min="144" max="144" width="26.421875" style="192" customWidth="1"/>
    <col min="145" max="145" width="7.421875" style="192" customWidth="1"/>
    <col min="146" max="146" width="5.57421875" style="192" customWidth="1"/>
    <col min="147" max="147" width="5.140625" style="192" customWidth="1"/>
    <col min="148" max="148" width="6.57421875" style="192" customWidth="1"/>
    <col min="149" max="149" width="5.421875" style="192" customWidth="1"/>
    <col min="150" max="150" width="5.28125" style="192" customWidth="1"/>
    <col min="151" max="151" width="5.00390625" style="192" customWidth="1"/>
    <col min="152" max="152" width="5.421875" style="192" customWidth="1"/>
    <col min="153" max="16384" width="5.140625" style="192" customWidth="1"/>
  </cols>
  <sheetData>
    <row r="1" spans="1:26" ht="15.75" customHeight="1">
      <c r="A1" s="540" t="s">
        <v>29</v>
      </c>
      <c r="B1" s="540"/>
      <c r="C1" s="540"/>
      <c r="D1" s="540"/>
      <c r="E1" s="540"/>
      <c r="F1" s="540"/>
      <c r="G1" s="540"/>
      <c r="H1" s="540"/>
      <c r="I1" s="540"/>
      <c r="J1" s="540"/>
      <c r="K1" s="540"/>
      <c r="L1" s="540"/>
      <c r="M1" s="540"/>
      <c r="N1" s="540"/>
      <c r="O1" s="540"/>
      <c r="P1" s="540"/>
      <c r="Q1" s="540"/>
      <c r="R1" s="540"/>
      <c r="S1" s="540"/>
      <c r="T1" s="540"/>
      <c r="U1" s="540"/>
      <c r="V1" s="540"/>
      <c r="W1" s="540"/>
      <c r="X1" s="540"/>
      <c r="Y1" s="540"/>
      <c r="Z1" s="540"/>
    </row>
    <row r="2" spans="1:26" ht="16.5">
      <c r="A2" s="541" t="s">
        <v>503</v>
      </c>
      <c r="B2" s="541"/>
      <c r="C2" s="541"/>
      <c r="D2" s="541"/>
      <c r="E2" s="541"/>
      <c r="F2" s="541"/>
      <c r="G2" s="541"/>
      <c r="H2" s="541"/>
      <c r="I2" s="541"/>
      <c r="J2" s="541"/>
      <c r="K2" s="541"/>
      <c r="L2" s="541"/>
      <c r="M2" s="541"/>
      <c r="N2" s="541"/>
      <c r="O2" s="541"/>
      <c r="P2" s="541"/>
      <c r="Q2" s="541"/>
      <c r="R2" s="541"/>
      <c r="S2" s="541"/>
      <c r="T2" s="541"/>
      <c r="U2" s="541"/>
      <c r="V2" s="541"/>
      <c r="W2" s="541"/>
      <c r="X2" s="541"/>
      <c r="Y2" s="541"/>
      <c r="Z2" s="541"/>
    </row>
    <row r="3" spans="1:26" ht="16.5">
      <c r="A3" s="541" t="s">
        <v>0</v>
      </c>
      <c r="B3" s="541"/>
      <c r="C3" s="541"/>
      <c r="D3" s="541"/>
      <c r="E3" s="541"/>
      <c r="F3" s="541"/>
      <c r="G3" s="541"/>
      <c r="H3" s="541"/>
      <c r="I3" s="541"/>
      <c r="J3" s="541"/>
      <c r="K3" s="541"/>
      <c r="L3" s="541"/>
      <c r="M3" s="541"/>
      <c r="N3" s="541"/>
      <c r="O3" s="541"/>
      <c r="P3" s="541"/>
      <c r="Q3" s="541"/>
      <c r="R3" s="541"/>
      <c r="S3" s="541"/>
      <c r="T3" s="541"/>
      <c r="U3" s="541"/>
      <c r="V3" s="541"/>
      <c r="W3" s="541"/>
      <c r="X3" s="541"/>
      <c r="Y3" s="541"/>
      <c r="Z3" s="541"/>
    </row>
    <row r="4" spans="1:26" ht="16.5">
      <c r="A4" s="541" t="s">
        <v>30</v>
      </c>
      <c r="B4" s="541"/>
      <c r="C4" s="541"/>
      <c r="D4" s="541"/>
      <c r="E4" s="541"/>
      <c r="F4" s="541"/>
      <c r="G4" s="541"/>
      <c r="H4" s="541"/>
      <c r="I4" s="541"/>
      <c r="J4" s="541"/>
      <c r="K4" s="541"/>
      <c r="L4" s="541"/>
      <c r="M4" s="541"/>
      <c r="N4" s="541"/>
      <c r="O4" s="541"/>
      <c r="P4" s="541"/>
      <c r="Q4" s="541"/>
      <c r="R4" s="541"/>
      <c r="S4" s="541"/>
      <c r="T4" s="541"/>
      <c r="U4" s="541"/>
      <c r="V4" s="541"/>
      <c r="W4" s="541"/>
      <c r="X4" s="541"/>
      <c r="Y4" s="541"/>
      <c r="Z4" s="541"/>
    </row>
    <row r="5" spans="1:26" ht="16.5">
      <c r="A5" s="542" t="s">
        <v>502</v>
      </c>
      <c r="B5" s="542"/>
      <c r="C5" s="542"/>
      <c r="D5" s="542"/>
      <c r="E5" s="542"/>
      <c r="F5" s="542"/>
      <c r="G5" s="542"/>
      <c r="H5" s="542"/>
      <c r="I5" s="542"/>
      <c r="J5" s="542"/>
      <c r="K5" s="542"/>
      <c r="L5" s="542"/>
      <c r="M5" s="542"/>
      <c r="N5" s="542"/>
      <c r="O5" s="542"/>
      <c r="P5" s="542"/>
      <c r="Q5" s="542"/>
      <c r="R5" s="542"/>
      <c r="S5" s="542"/>
      <c r="T5" s="542"/>
      <c r="U5" s="542"/>
      <c r="V5" s="542"/>
      <c r="W5" s="542"/>
      <c r="X5" s="542"/>
      <c r="Y5" s="542"/>
      <c r="Z5" s="542"/>
    </row>
    <row r="6" spans="1:26" ht="16.5">
      <c r="A6" s="524" t="s">
        <v>1</v>
      </c>
      <c r="B6" s="524"/>
      <c r="C6" s="524"/>
      <c r="D6" s="524"/>
      <c r="E6" s="524"/>
      <c r="F6" s="524"/>
      <c r="G6" s="524"/>
      <c r="H6" s="524"/>
      <c r="I6" s="524"/>
      <c r="J6" s="524"/>
      <c r="K6" s="524"/>
      <c r="L6" s="524"/>
      <c r="M6" s="524"/>
      <c r="N6" s="524"/>
      <c r="O6" s="524"/>
      <c r="P6" s="524"/>
      <c r="Q6" s="524"/>
      <c r="R6" s="524"/>
      <c r="S6" s="524"/>
      <c r="T6" s="524"/>
      <c r="U6" s="524"/>
      <c r="V6" s="524"/>
      <c r="W6" s="524"/>
      <c r="X6" s="524"/>
      <c r="Y6" s="524"/>
      <c r="Z6" s="524"/>
    </row>
    <row r="7" spans="1:26" s="193" customFormat="1" ht="16.5">
      <c r="A7" s="525" t="s">
        <v>2</v>
      </c>
      <c r="B7" s="526" t="s">
        <v>3</v>
      </c>
      <c r="C7" s="529" t="s">
        <v>350</v>
      </c>
      <c r="D7" s="529" t="s">
        <v>351</v>
      </c>
      <c r="E7" s="355"/>
      <c r="F7" s="526" t="s">
        <v>84</v>
      </c>
      <c r="G7" s="525" t="s">
        <v>480</v>
      </c>
      <c r="H7" s="525" t="s">
        <v>4</v>
      </c>
      <c r="I7" s="532" t="s">
        <v>5</v>
      </c>
      <c r="J7" s="533"/>
      <c r="K7" s="533"/>
      <c r="L7" s="533"/>
      <c r="M7" s="533"/>
      <c r="N7" s="534" t="s">
        <v>6</v>
      </c>
      <c r="O7" s="535"/>
      <c r="P7" s="535"/>
      <c r="Q7" s="535"/>
      <c r="R7" s="525" t="s">
        <v>505</v>
      </c>
      <c r="S7" s="525"/>
      <c r="T7" s="525"/>
      <c r="U7" s="525"/>
      <c r="V7" s="525"/>
      <c r="W7" s="525" t="s">
        <v>7</v>
      </c>
      <c r="X7" s="525" t="s">
        <v>8</v>
      </c>
      <c r="Y7" s="544" t="s">
        <v>479</v>
      </c>
      <c r="Z7" s="547" t="s">
        <v>9</v>
      </c>
    </row>
    <row r="8" spans="1:26" s="193" customFormat="1" ht="16.5">
      <c r="A8" s="525"/>
      <c r="B8" s="527"/>
      <c r="C8" s="530"/>
      <c r="D8" s="530"/>
      <c r="E8" s="356"/>
      <c r="F8" s="527"/>
      <c r="G8" s="525"/>
      <c r="H8" s="525"/>
      <c r="I8" s="525" t="s">
        <v>10</v>
      </c>
      <c r="J8" s="532" t="s">
        <v>11</v>
      </c>
      <c r="K8" s="533"/>
      <c r="L8" s="533"/>
      <c r="M8" s="533"/>
      <c r="N8" s="536"/>
      <c r="O8" s="537"/>
      <c r="P8" s="537"/>
      <c r="Q8" s="537"/>
      <c r="R8" s="525"/>
      <c r="S8" s="525"/>
      <c r="T8" s="525"/>
      <c r="U8" s="525"/>
      <c r="V8" s="525"/>
      <c r="W8" s="525"/>
      <c r="X8" s="525"/>
      <c r="Y8" s="545"/>
      <c r="Z8" s="547"/>
    </row>
    <row r="9" spans="1:26" s="193" customFormat="1" ht="15.75" customHeight="1">
      <c r="A9" s="525"/>
      <c r="B9" s="527"/>
      <c r="C9" s="530"/>
      <c r="D9" s="530"/>
      <c r="E9" s="356"/>
      <c r="F9" s="527"/>
      <c r="G9" s="525"/>
      <c r="H9" s="525"/>
      <c r="I9" s="525"/>
      <c r="J9" s="547" t="s">
        <v>12</v>
      </c>
      <c r="K9" s="532" t="s">
        <v>13</v>
      </c>
      <c r="L9" s="533"/>
      <c r="M9" s="533"/>
      <c r="N9" s="538"/>
      <c r="O9" s="539"/>
      <c r="P9" s="539"/>
      <c r="Q9" s="539"/>
      <c r="R9" s="525"/>
      <c r="S9" s="525"/>
      <c r="T9" s="525"/>
      <c r="U9" s="525"/>
      <c r="V9" s="525"/>
      <c r="W9" s="525"/>
      <c r="X9" s="525"/>
      <c r="Y9" s="545"/>
      <c r="Z9" s="547"/>
    </row>
    <row r="10" spans="1:31" s="193" customFormat="1" ht="15.75" customHeight="1">
      <c r="A10" s="525"/>
      <c r="B10" s="527"/>
      <c r="C10" s="530"/>
      <c r="D10" s="530"/>
      <c r="E10" s="356"/>
      <c r="F10" s="527"/>
      <c r="G10" s="525"/>
      <c r="H10" s="525"/>
      <c r="I10" s="525"/>
      <c r="J10" s="547"/>
      <c r="K10" s="548" t="s">
        <v>14</v>
      </c>
      <c r="L10" s="548" t="s">
        <v>15</v>
      </c>
      <c r="M10" s="548" t="s">
        <v>16</v>
      </c>
      <c r="N10" s="548" t="s">
        <v>12</v>
      </c>
      <c r="O10" s="548" t="s">
        <v>14</v>
      </c>
      <c r="P10" s="548" t="s">
        <v>15</v>
      </c>
      <c r="Q10" s="548" t="s">
        <v>16</v>
      </c>
      <c r="R10" s="547" t="s">
        <v>12</v>
      </c>
      <c r="S10" s="548" t="s">
        <v>14</v>
      </c>
      <c r="T10" s="547" t="s">
        <v>15</v>
      </c>
      <c r="U10" s="547" t="s">
        <v>17</v>
      </c>
      <c r="V10" s="547" t="s">
        <v>18</v>
      </c>
      <c r="W10" s="525"/>
      <c r="X10" s="525"/>
      <c r="Y10" s="545"/>
      <c r="Z10" s="547"/>
      <c r="AA10" s="550" t="s">
        <v>356</v>
      </c>
      <c r="AB10" s="543" t="s">
        <v>357</v>
      </c>
      <c r="AC10" s="543"/>
      <c r="AD10" s="543"/>
      <c r="AE10" s="543"/>
    </row>
    <row r="11" spans="1:31" s="193" customFormat="1" ht="174.75" customHeight="1">
      <c r="A11" s="525"/>
      <c r="B11" s="528"/>
      <c r="C11" s="531"/>
      <c r="D11" s="531"/>
      <c r="E11" s="357"/>
      <c r="F11" s="528"/>
      <c r="G11" s="525"/>
      <c r="H11" s="525"/>
      <c r="I11" s="525"/>
      <c r="J11" s="547"/>
      <c r="K11" s="549"/>
      <c r="L11" s="549"/>
      <c r="M11" s="549"/>
      <c r="N11" s="549"/>
      <c r="O11" s="549"/>
      <c r="P11" s="549"/>
      <c r="Q11" s="549"/>
      <c r="R11" s="547"/>
      <c r="S11" s="549"/>
      <c r="T11" s="547"/>
      <c r="U11" s="547"/>
      <c r="V11" s="547"/>
      <c r="W11" s="525"/>
      <c r="X11" s="525"/>
      <c r="Y11" s="546"/>
      <c r="Z11" s="547"/>
      <c r="AA11" s="550"/>
      <c r="AB11" s="194" t="s">
        <v>26</v>
      </c>
      <c r="AC11" s="194" t="s">
        <v>358</v>
      </c>
      <c r="AD11" s="194" t="s">
        <v>359</v>
      </c>
      <c r="AE11" s="194" t="s">
        <v>360</v>
      </c>
    </row>
    <row r="12" spans="1:26" s="193" customFormat="1" ht="16.5">
      <c r="A12" s="195">
        <v>1</v>
      </c>
      <c r="B12" s="195">
        <f>A12+1</f>
        <v>2</v>
      </c>
      <c r="C12" s="196"/>
      <c r="D12" s="196"/>
      <c r="E12" s="195"/>
      <c r="F12" s="195">
        <f>B12+1</f>
        <v>3</v>
      </c>
      <c r="G12" s="195">
        <f aca="true" t="shared" si="0" ref="G12:X12">F12+1</f>
        <v>4</v>
      </c>
      <c r="H12" s="195">
        <f t="shared" si="0"/>
        <v>5</v>
      </c>
      <c r="I12" s="195">
        <f t="shared" si="0"/>
        <v>6</v>
      </c>
      <c r="J12" s="195">
        <f t="shared" si="0"/>
        <v>7</v>
      </c>
      <c r="K12" s="195">
        <f t="shared" si="0"/>
        <v>8</v>
      </c>
      <c r="L12" s="195">
        <f t="shared" si="0"/>
        <v>9</v>
      </c>
      <c r="M12" s="195">
        <f t="shared" si="0"/>
        <v>10</v>
      </c>
      <c r="N12" s="195">
        <f t="shared" si="0"/>
        <v>11</v>
      </c>
      <c r="O12" s="195">
        <f t="shared" si="0"/>
        <v>12</v>
      </c>
      <c r="P12" s="195">
        <f t="shared" si="0"/>
        <v>13</v>
      </c>
      <c r="Q12" s="195">
        <f t="shared" si="0"/>
        <v>14</v>
      </c>
      <c r="R12" s="195">
        <f t="shared" si="0"/>
        <v>15</v>
      </c>
      <c r="S12" s="195">
        <f t="shared" si="0"/>
        <v>16</v>
      </c>
      <c r="T12" s="195">
        <f t="shared" si="0"/>
        <v>17</v>
      </c>
      <c r="U12" s="195">
        <f t="shared" si="0"/>
        <v>18</v>
      </c>
      <c r="V12" s="195">
        <f t="shared" si="0"/>
        <v>19</v>
      </c>
      <c r="W12" s="195">
        <f t="shared" si="0"/>
        <v>20</v>
      </c>
      <c r="X12" s="195">
        <f t="shared" si="0"/>
        <v>21</v>
      </c>
      <c r="Y12" s="195">
        <v>22</v>
      </c>
      <c r="Z12" s="195">
        <v>23</v>
      </c>
    </row>
    <row r="13" spans="1:26" s="202" customFormat="1" ht="29.25" customHeight="1">
      <c r="A13" s="197" t="s">
        <v>19</v>
      </c>
      <c r="B13" s="198" t="s">
        <v>30</v>
      </c>
      <c r="C13" s="199"/>
      <c r="D13" s="199"/>
      <c r="E13" s="200"/>
      <c r="F13" s="197"/>
      <c r="G13" s="197"/>
      <c r="H13" s="197"/>
      <c r="I13" s="197"/>
      <c r="J13" s="201">
        <f aca="true" t="shared" si="1" ref="J13:Y13">J14+J22+J28+J36+J42+J54+J57+J99+J104+J108+J116+J119+J140+J145+J150</f>
        <v>64216.294</v>
      </c>
      <c r="K13" s="201">
        <f t="shared" si="1"/>
        <v>11488</v>
      </c>
      <c r="L13" s="201">
        <f t="shared" si="1"/>
        <v>7280</v>
      </c>
      <c r="M13" s="201">
        <f t="shared" si="1"/>
        <v>45448</v>
      </c>
      <c r="N13" s="201">
        <f t="shared" si="1"/>
        <v>11831.422999999999</v>
      </c>
      <c r="O13" s="201">
        <f t="shared" si="1"/>
        <v>2322</v>
      </c>
      <c r="P13" s="201">
        <f t="shared" si="1"/>
        <v>550</v>
      </c>
      <c r="Q13" s="201">
        <f t="shared" si="1"/>
        <v>9249.422999999999</v>
      </c>
      <c r="R13" s="201">
        <f t="shared" si="1"/>
        <v>17592.896</v>
      </c>
      <c r="S13" s="201">
        <f t="shared" si="1"/>
        <v>0</v>
      </c>
      <c r="T13" s="201">
        <f t="shared" si="1"/>
        <v>1200</v>
      </c>
      <c r="U13" s="201">
        <f t="shared" si="1"/>
        <v>8914.896</v>
      </c>
      <c r="V13" s="201">
        <f t="shared" si="1"/>
        <v>7478</v>
      </c>
      <c r="W13" s="201">
        <f t="shared" si="1"/>
        <v>5000</v>
      </c>
      <c r="X13" s="201">
        <f t="shared" si="1"/>
        <v>8266</v>
      </c>
      <c r="Y13" s="201">
        <f t="shared" si="1"/>
        <v>403</v>
      </c>
      <c r="Z13" s="197"/>
    </row>
    <row r="14" spans="1:26" s="208" customFormat="1" ht="28.5" customHeight="1">
      <c r="A14" s="203">
        <v>1</v>
      </c>
      <c r="B14" s="204" t="s">
        <v>31</v>
      </c>
      <c r="C14" s="551" t="s">
        <v>355</v>
      </c>
      <c r="D14" s="552"/>
      <c r="E14" s="205"/>
      <c r="F14" s="203"/>
      <c r="G14" s="203"/>
      <c r="H14" s="203"/>
      <c r="I14" s="206"/>
      <c r="J14" s="206">
        <f>SUM(J15:J21)</f>
        <v>3184.765</v>
      </c>
      <c r="K14" s="206">
        <f>SUM(K15:K21)</f>
        <v>315</v>
      </c>
      <c r="L14" s="206">
        <f>SUM(L15:L21)</f>
        <v>0</v>
      </c>
      <c r="M14" s="206">
        <f>SUM(M15:M21)</f>
        <v>2870</v>
      </c>
      <c r="N14" s="206">
        <f>SUM(N15:N21)</f>
        <v>444</v>
      </c>
      <c r="O14" s="206">
        <f>SUM(O15:O21)</f>
        <v>0</v>
      </c>
      <c r="P14" s="206">
        <f>SUM(P15:P21)</f>
        <v>0</v>
      </c>
      <c r="Q14" s="206">
        <f>SUM(Q15:Q21)</f>
        <v>444</v>
      </c>
      <c r="R14" s="206">
        <f>SUM(R15:R21)</f>
        <v>0</v>
      </c>
      <c r="S14" s="206">
        <f>SUM(S15:S21)</f>
        <v>0</v>
      </c>
      <c r="T14" s="206">
        <f>SUM(T15:T21)</f>
        <v>0</v>
      </c>
      <c r="U14" s="206">
        <f>SUM(U15:U21)</f>
        <v>0</v>
      </c>
      <c r="V14" s="206">
        <f>SUM(V15:V21)</f>
        <v>0</v>
      </c>
      <c r="W14" s="206">
        <f>SUM(W15:W21)</f>
        <v>0</v>
      </c>
      <c r="X14" s="206">
        <f>SUM(X15:X21)</f>
        <v>300</v>
      </c>
      <c r="Y14" s="206">
        <f>SUM(Y15:Y21)</f>
        <v>15</v>
      </c>
      <c r="Z14" s="207"/>
    </row>
    <row r="15" spans="1:26" s="216" customFormat="1" ht="21.75" customHeight="1" hidden="1">
      <c r="A15" s="209" t="s">
        <v>47</v>
      </c>
      <c r="B15" s="210" t="s">
        <v>32</v>
      </c>
      <c r="C15" s="211"/>
      <c r="D15" s="211"/>
      <c r="E15" s="209"/>
      <c r="F15" s="209"/>
      <c r="G15" s="212"/>
      <c r="H15" s="209"/>
      <c r="I15" s="213"/>
      <c r="J15" s="213"/>
      <c r="K15" s="213"/>
      <c r="L15" s="213"/>
      <c r="M15" s="214"/>
      <c r="N15" s="214"/>
      <c r="O15" s="214"/>
      <c r="P15" s="214"/>
      <c r="Q15" s="214"/>
      <c r="R15" s="213"/>
      <c r="S15" s="213"/>
      <c r="T15" s="213"/>
      <c r="U15" s="213"/>
      <c r="V15" s="213"/>
      <c r="W15" s="213"/>
      <c r="X15" s="213"/>
      <c r="Y15" s="213"/>
      <c r="Z15" s="215"/>
    </row>
    <row r="16" spans="1:31" s="227" customFormat="1" ht="55.5" customHeight="1" hidden="1">
      <c r="A16" s="203" t="s">
        <v>174</v>
      </c>
      <c r="B16" s="217" t="s">
        <v>42</v>
      </c>
      <c r="C16" s="218" t="s">
        <v>363</v>
      </c>
      <c r="D16" s="219" t="s">
        <v>366</v>
      </c>
      <c r="E16" s="220" t="str">
        <f>IF(LEFT(H16,4)="2017","Mới","Cũ")</f>
        <v>Cũ</v>
      </c>
      <c r="F16" s="203" t="s">
        <v>33</v>
      </c>
      <c r="G16" s="221">
        <v>1000</v>
      </c>
      <c r="H16" s="203" t="s">
        <v>44</v>
      </c>
      <c r="I16" s="206" t="s">
        <v>398</v>
      </c>
      <c r="J16" s="206">
        <v>794.765</v>
      </c>
      <c r="K16" s="206">
        <v>80</v>
      </c>
      <c r="L16" s="206"/>
      <c r="M16" s="222">
        <v>715</v>
      </c>
      <c r="N16" s="222">
        <v>132</v>
      </c>
      <c r="O16" s="222"/>
      <c r="P16" s="222"/>
      <c r="Q16" s="222">
        <v>132</v>
      </c>
      <c r="R16" s="223">
        <f aca="true" t="shared" si="2" ref="R16:R21">SUM(S16:V16)</f>
        <v>0</v>
      </c>
      <c r="S16" s="206"/>
      <c r="T16" s="206"/>
      <c r="U16" s="206"/>
      <c r="V16" s="206"/>
      <c r="W16" s="206"/>
      <c r="X16" s="206">
        <v>80</v>
      </c>
      <c r="Y16" s="206"/>
      <c r="Z16" s="224"/>
      <c r="AA16" s="225">
        <f>(K16+L16)/J16</f>
        <v>0.100658685271747</v>
      </c>
      <c r="AB16" s="226">
        <f>J16-N16-R16-W16-X16-Y16</f>
        <v>582.765</v>
      </c>
      <c r="AC16" s="226">
        <f>K16-O16-S16-X16-Y16</f>
        <v>0</v>
      </c>
      <c r="AD16" s="226">
        <f>L16-P16-T16-W16</f>
        <v>0</v>
      </c>
      <c r="AE16" s="226">
        <f>M16-Q16-U16-V16</f>
        <v>583</v>
      </c>
    </row>
    <row r="17" spans="1:31" s="227" customFormat="1" ht="55.5" customHeight="1" hidden="1">
      <c r="A17" s="203" t="s">
        <v>175</v>
      </c>
      <c r="B17" s="217" t="s">
        <v>329</v>
      </c>
      <c r="C17" s="218" t="s">
        <v>363</v>
      </c>
      <c r="D17" s="219" t="s">
        <v>366</v>
      </c>
      <c r="E17" s="220" t="str">
        <f aca="true" t="shared" si="3" ref="E17:E80">IF(LEFT(H17,4)="2017","Mới","Cũ")</f>
        <v>Cũ</v>
      </c>
      <c r="F17" s="203" t="s">
        <v>34</v>
      </c>
      <c r="G17" s="221">
        <v>400</v>
      </c>
      <c r="H17" s="203" t="s">
        <v>44</v>
      </c>
      <c r="I17" s="206" t="s">
        <v>399</v>
      </c>
      <c r="J17" s="206">
        <v>406</v>
      </c>
      <c r="K17" s="206">
        <v>30</v>
      </c>
      <c r="L17" s="206"/>
      <c r="M17" s="222">
        <v>376</v>
      </c>
      <c r="N17" s="222">
        <v>13</v>
      </c>
      <c r="O17" s="222"/>
      <c r="P17" s="222"/>
      <c r="Q17" s="222">
        <v>13</v>
      </c>
      <c r="R17" s="223">
        <f t="shared" si="2"/>
        <v>0</v>
      </c>
      <c r="S17" s="206"/>
      <c r="T17" s="206"/>
      <c r="U17" s="206"/>
      <c r="V17" s="206"/>
      <c r="W17" s="206"/>
      <c r="X17" s="206">
        <v>30</v>
      </c>
      <c r="Y17" s="206"/>
      <c r="Z17" s="224"/>
      <c r="AA17" s="225">
        <f aca="true" t="shared" si="4" ref="AA17:AA80">(K17+L17)/J17</f>
        <v>0.07389162561576355</v>
      </c>
      <c r="AB17" s="226">
        <f aca="true" t="shared" si="5" ref="AB17:AB80">J17-N17-R17-W17-X17-Y17</f>
        <v>363</v>
      </c>
      <c r="AC17" s="226">
        <f aca="true" t="shared" si="6" ref="AC17:AC80">K17-O17-S17-X17-Y17</f>
        <v>0</v>
      </c>
      <c r="AD17" s="226">
        <f aca="true" t="shared" si="7" ref="AD17:AD80">L17-P17-T17-W17</f>
        <v>0</v>
      </c>
      <c r="AE17" s="226">
        <f aca="true" t="shared" si="8" ref="AE17:AE80">M17-Q17-U17-V17</f>
        <v>363</v>
      </c>
    </row>
    <row r="18" spans="1:31" s="227" customFormat="1" ht="55.5" customHeight="1" hidden="1">
      <c r="A18" s="203" t="s">
        <v>176</v>
      </c>
      <c r="B18" s="217" t="s">
        <v>35</v>
      </c>
      <c r="C18" s="218" t="s">
        <v>363</v>
      </c>
      <c r="D18" s="219" t="s">
        <v>366</v>
      </c>
      <c r="E18" s="220" t="str">
        <f t="shared" si="3"/>
        <v>Cũ</v>
      </c>
      <c r="F18" s="203" t="s">
        <v>36</v>
      </c>
      <c r="G18" s="221">
        <v>500</v>
      </c>
      <c r="H18" s="203" t="s">
        <v>44</v>
      </c>
      <c r="I18" s="206" t="s">
        <v>400</v>
      </c>
      <c r="J18" s="206">
        <v>347</v>
      </c>
      <c r="K18" s="206">
        <v>40</v>
      </c>
      <c r="L18" s="206"/>
      <c r="M18" s="222">
        <v>307</v>
      </c>
      <c r="N18" s="222">
        <v>16</v>
      </c>
      <c r="O18" s="222"/>
      <c r="P18" s="222"/>
      <c r="Q18" s="222">
        <v>16</v>
      </c>
      <c r="R18" s="223">
        <f t="shared" si="2"/>
        <v>0</v>
      </c>
      <c r="S18" s="206"/>
      <c r="T18" s="206"/>
      <c r="U18" s="206"/>
      <c r="V18" s="206"/>
      <c r="W18" s="206"/>
      <c r="X18" s="206">
        <v>40</v>
      </c>
      <c r="Y18" s="206"/>
      <c r="Z18" s="224"/>
      <c r="AA18" s="225">
        <f t="shared" si="4"/>
        <v>0.11527377521613832</v>
      </c>
      <c r="AB18" s="226">
        <f t="shared" si="5"/>
        <v>291</v>
      </c>
      <c r="AC18" s="226">
        <f t="shared" si="6"/>
        <v>0</v>
      </c>
      <c r="AD18" s="226">
        <f t="shared" si="7"/>
        <v>0</v>
      </c>
      <c r="AE18" s="226">
        <f t="shared" si="8"/>
        <v>291</v>
      </c>
    </row>
    <row r="19" spans="1:33" s="231" customFormat="1" ht="54" customHeight="1" hidden="1">
      <c r="A19" s="203" t="s">
        <v>177</v>
      </c>
      <c r="B19" s="217" t="s">
        <v>43</v>
      </c>
      <c r="C19" s="218" t="s">
        <v>363</v>
      </c>
      <c r="D19" s="219" t="s">
        <v>366</v>
      </c>
      <c r="E19" s="220" t="str">
        <f t="shared" si="3"/>
        <v>Cũ</v>
      </c>
      <c r="F19" s="228" t="s">
        <v>37</v>
      </c>
      <c r="G19" s="221">
        <v>500</v>
      </c>
      <c r="H19" s="203" t="s">
        <v>44</v>
      </c>
      <c r="I19" s="206" t="s">
        <v>401</v>
      </c>
      <c r="J19" s="222">
        <v>359</v>
      </c>
      <c r="K19" s="229">
        <v>40</v>
      </c>
      <c r="L19" s="229"/>
      <c r="M19" s="222">
        <v>319</v>
      </c>
      <c r="N19" s="222">
        <v>72</v>
      </c>
      <c r="O19" s="222"/>
      <c r="P19" s="222"/>
      <c r="Q19" s="222">
        <v>72</v>
      </c>
      <c r="R19" s="223">
        <f t="shared" si="2"/>
        <v>0</v>
      </c>
      <c r="S19" s="223"/>
      <c r="T19" s="230"/>
      <c r="U19" s="230"/>
      <c r="V19" s="230"/>
      <c r="W19" s="230"/>
      <c r="X19" s="230">
        <v>40</v>
      </c>
      <c r="Y19" s="230"/>
      <c r="Z19" s="207"/>
      <c r="AA19" s="225">
        <f t="shared" si="4"/>
        <v>0.11142061281337047</v>
      </c>
      <c r="AB19" s="226">
        <f t="shared" si="5"/>
        <v>247</v>
      </c>
      <c r="AC19" s="226">
        <f t="shared" si="6"/>
        <v>0</v>
      </c>
      <c r="AD19" s="226">
        <f t="shared" si="7"/>
        <v>0</v>
      </c>
      <c r="AE19" s="226">
        <f t="shared" si="8"/>
        <v>247</v>
      </c>
      <c r="AG19" s="231">
        <v>8</v>
      </c>
    </row>
    <row r="20" spans="1:31" s="227" customFormat="1" ht="52.5" customHeight="1" hidden="1">
      <c r="A20" s="203" t="s">
        <v>178</v>
      </c>
      <c r="B20" s="217" t="s">
        <v>38</v>
      </c>
      <c r="C20" s="218" t="s">
        <v>363</v>
      </c>
      <c r="D20" s="219" t="s">
        <v>366</v>
      </c>
      <c r="E20" s="220" t="str">
        <f t="shared" si="3"/>
        <v>Cũ</v>
      </c>
      <c r="F20" s="228" t="s">
        <v>39</v>
      </c>
      <c r="G20" s="221">
        <v>700</v>
      </c>
      <c r="H20" s="203" t="s">
        <v>44</v>
      </c>
      <c r="I20" s="206" t="s">
        <v>402</v>
      </c>
      <c r="J20" s="222">
        <v>755</v>
      </c>
      <c r="K20" s="229">
        <v>55</v>
      </c>
      <c r="L20" s="229"/>
      <c r="M20" s="222">
        <v>700</v>
      </c>
      <c r="N20" s="222">
        <v>102</v>
      </c>
      <c r="O20" s="222"/>
      <c r="P20" s="222"/>
      <c r="Q20" s="222">
        <v>102</v>
      </c>
      <c r="R20" s="223">
        <f t="shared" si="2"/>
        <v>0</v>
      </c>
      <c r="S20" s="223"/>
      <c r="T20" s="230"/>
      <c r="U20" s="230"/>
      <c r="V20" s="230"/>
      <c r="W20" s="230"/>
      <c r="X20" s="230">
        <v>55</v>
      </c>
      <c r="Y20" s="230"/>
      <c r="Z20" s="224"/>
      <c r="AA20" s="225">
        <f t="shared" si="4"/>
        <v>0.0728476821192053</v>
      </c>
      <c r="AB20" s="226">
        <f t="shared" si="5"/>
        <v>598</v>
      </c>
      <c r="AC20" s="226">
        <f t="shared" si="6"/>
        <v>0</v>
      </c>
      <c r="AD20" s="226">
        <f t="shared" si="7"/>
        <v>0</v>
      </c>
      <c r="AE20" s="226">
        <f t="shared" si="8"/>
        <v>598</v>
      </c>
    </row>
    <row r="21" spans="1:31" s="227" customFormat="1" ht="54.75" customHeight="1" hidden="1">
      <c r="A21" s="203" t="s">
        <v>179</v>
      </c>
      <c r="B21" s="217" t="s">
        <v>40</v>
      </c>
      <c r="C21" s="218" t="s">
        <v>363</v>
      </c>
      <c r="D21" s="219" t="s">
        <v>366</v>
      </c>
      <c r="E21" s="220" t="str">
        <f t="shared" si="3"/>
        <v>Cũ</v>
      </c>
      <c r="F21" s="228" t="s">
        <v>41</v>
      </c>
      <c r="G21" s="221">
        <v>700</v>
      </c>
      <c r="H21" s="203" t="s">
        <v>44</v>
      </c>
      <c r="I21" s="206" t="s">
        <v>403</v>
      </c>
      <c r="J21" s="222">
        <v>523</v>
      </c>
      <c r="K21" s="229">
        <v>70</v>
      </c>
      <c r="L21" s="229"/>
      <c r="M21" s="222">
        <v>453</v>
      </c>
      <c r="N21" s="222">
        <v>109</v>
      </c>
      <c r="O21" s="222"/>
      <c r="P21" s="222"/>
      <c r="Q21" s="222">
        <v>109</v>
      </c>
      <c r="R21" s="223">
        <f t="shared" si="2"/>
        <v>0</v>
      </c>
      <c r="S21" s="223"/>
      <c r="T21" s="230"/>
      <c r="U21" s="230"/>
      <c r="V21" s="230"/>
      <c r="W21" s="230"/>
      <c r="X21" s="230">
        <v>55</v>
      </c>
      <c r="Y21" s="230">
        <v>15</v>
      </c>
      <c r="Z21" s="224"/>
      <c r="AA21" s="225">
        <f t="shared" si="4"/>
        <v>0.1338432122370937</v>
      </c>
      <c r="AB21" s="226">
        <f t="shared" si="5"/>
        <v>344</v>
      </c>
      <c r="AC21" s="226">
        <f t="shared" si="6"/>
        <v>0</v>
      </c>
      <c r="AD21" s="226">
        <f t="shared" si="7"/>
        <v>0</v>
      </c>
      <c r="AE21" s="226">
        <f t="shared" si="8"/>
        <v>344</v>
      </c>
    </row>
    <row r="22" spans="1:31" s="227" customFormat="1" ht="26.25" customHeight="1">
      <c r="A22" s="203">
        <v>2</v>
      </c>
      <c r="B22" s="232" t="s">
        <v>45</v>
      </c>
      <c r="C22" s="219"/>
      <c r="D22" s="219"/>
      <c r="E22" s="220"/>
      <c r="F22" s="220"/>
      <c r="G22" s="233"/>
      <c r="H22" s="220"/>
      <c r="I22" s="234"/>
      <c r="J22" s="235">
        <f>SUM(J23:J27)</f>
        <v>809</v>
      </c>
      <c r="K22" s="235">
        <f aca="true" t="shared" si="9" ref="K22:Y22">SUM(K23:K27)</f>
        <v>315</v>
      </c>
      <c r="L22" s="235">
        <f t="shared" si="9"/>
        <v>0</v>
      </c>
      <c r="M22" s="235">
        <f t="shared" si="9"/>
        <v>494</v>
      </c>
      <c r="N22" s="235">
        <f t="shared" si="9"/>
        <v>0</v>
      </c>
      <c r="O22" s="235">
        <f t="shared" si="9"/>
        <v>0</v>
      </c>
      <c r="P22" s="235">
        <f t="shared" si="9"/>
        <v>0</v>
      </c>
      <c r="Q22" s="235">
        <f t="shared" si="9"/>
        <v>0</v>
      </c>
      <c r="R22" s="235">
        <f>SUM(R23:R27)</f>
        <v>372</v>
      </c>
      <c r="S22" s="235">
        <f t="shared" si="9"/>
        <v>0</v>
      </c>
      <c r="T22" s="235">
        <f t="shared" si="9"/>
        <v>0</v>
      </c>
      <c r="U22" s="235">
        <f t="shared" si="9"/>
        <v>212</v>
      </c>
      <c r="V22" s="235">
        <f t="shared" si="9"/>
        <v>160</v>
      </c>
      <c r="W22" s="235">
        <f t="shared" si="9"/>
        <v>0</v>
      </c>
      <c r="X22" s="235">
        <f t="shared" si="9"/>
        <v>300</v>
      </c>
      <c r="Y22" s="235">
        <f t="shared" si="9"/>
        <v>15</v>
      </c>
      <c r="Z22" s="236"/>
      <c r="AA22" s="225">
        <f t="shared" si="4"/>
        <v>0.38936959208899874</v>
      </c>
      <c r="AB22" s="226">
        <f t="shared" si="5"/>
        <v>122</v>
      </c>
      <c r="AC22" s="226">
        <f t="shared" si="6"/>
        <v>0</v>
      </c>
      <c r="AD22" s="226">
        <f t="shared" si="7"/>
        <v>0</v>
      </c>
      <c r="AE22" s="226">
        <f t="shared" si="8"/>
        <v>122</v>
      </c>
    </row>
    <row r="23" spans="1:31" s="216" customFormat="1" ht="21.75" customHeight="1" hidden="1">
      <c r="A23" s="209" t="s">
        <v>180</v>
      </c>
      <c r="B23" s="237" t="s">
        <v>46</v>
      </c>
      <c r="C23" s="238" t="s">
        <v>396</v>
      </c>
      <c r="D23" s="239" t="s">
        <v>352</v>
      </c>
      <c r="E23" s="220"/>
      <c r="F23" s="240"/>
      <c r="G23" s="241"/>
      <c r="H23" s="240"/>
      <c r="I23" s="242"/>
      <c r="J23" s="243"/>
      <c r="K23" s="243"/>
      <c r="L23" s="243"/>
      <c r="M23" s="243"/>
      <c r="N23" s="243"/>
      <c r="O23" s="243"/>
      <c r="P23" s="243"/>
      <c r="Q23" s="243"/>
      <c r="R23" s="243"/>
      <c r="S23" s="243"/>
      <c r="T23" s="243"/>
      <c r="U23" s="243"/>
      <c r="V23" s="243"/>
      <c r="W23" s="243"/>
      <c r="X23" s="243"/>
      <c r="Y23" s="243"/>
      <c r="Z23" s="244"/>
      <c r="AA23" s="225" t="e">
        <f t="shared" si="4"/>
        <v>#DIV/0!</v>
      </c>
      <c r="AB23" s="226">
        <f t="shared" si="5"/>
        <v>0</v>
      </c>
      <c r="AC23" s="226">
        <f t="shared" si="6"/>
        <v>0</v>
      </c>
      <c r="AD23" s="226">
        <f t="shared" si="7"/>
        <v>0</v>
      </c>
      <c r="AE23" s="226">
        <f t="shared" si="8"/>
        <v>0</v>
      </c>
    </row>
    <row r="24" spans="1:31" s="227" customFormat="1" ht="52.5" customHeight="1" hidden="1">
      <c r="A24" s="203" t="s">
        <v>181</v>
      </c>
      <c r="B24" s="232" t="s">
        <v>51</v>
      </c>
      <c r="C24" s="219" t="s">
        <v>378</v>
      </c>
      <c r="D24" s="219"/>
      <c r="E24" s="220" t="str">
        <f t="shared" si="3"/>
        <v>Mới</v>
      </c>
      <c r="F24" s="220" t="s">
        <v>48</v>
      </c>
      <c r="G24" s="233">
        <v>324</v>
      </c>
      <c r="H24" s="233">
        <v>2017</v>
      </c>
      <c r="I24" s="233"/>
      <c r="J24" s="245">
        <f>SUM(K24:M24)</f>
        <v>253</v>
      </c>
      <c r="K24" s="245">
        <v>109</v>
      </c>
      <c r="L24" s="245"/>
      <c r="M24" s="245">
        <v>144</v>
      </c>
      <c r="N24" s="245"/>
      <c r="O24" s="245"/>
      <c r="P24" s="245"/>
      <c r="Q24" s="245"/>
      <c r="R24" s="223">
        <f>SUM(S24:V24)</f>
        <v>109</v>
      </c>
      <c r="S24" s="245"/>
      <c r="T24" s="245"/>
      <c r="U24" s="245">
        <v>59</v>
      </c>
      <c r="V24" s="245">
        <v>50</v>
      </c>
      <c r="W24" s="245"/>
      <c r="X24" s="245">
        <v>94</v>
      </c>
      <c r="Y24" s="245">
        <v>15</v>
      </c>
      <c r="Z24" s="236"/>
      <c r="AA24" s="225">
        <f t="shared" si="4"/>
        <v>0.4308300395256917</v>
      </c>
      <c r="AB24" s="226">
        <f t="shared" si="5"/>
        <v>35</v>
      </c>
      <c r="AC24" s="226">
        <f t="shared" si="6"/>
        <v>0</v>
      </c>
      <c r="AD24" s="226">
        <f t="shared" si="7"/>
        <v>0</v>
      </c>
      <c r="AE24" s="226">
        <f t="shared" si="8"/>
        <v>35</v>
      </c>
    </row>
    <row r="25" spans="1:31" s="227" customFormat="1" ht="39" customHeight="1" hidden="1">
      <c r="A25" s="203" t="s">
        <v>182</v>
      </c>
      <c r="B25" s="232" t="s">
        <v>52</v>
      </c>
      <c r="C25" s="219" t="s">
        <v>378</v>
      </c>
      <c r="D25" s="219"/>
      <c r="E25" s="220" t="str">
        <f t="shared" si="3"/>
        <v>Mới</v>
      </c>
      <c r="F25" s="220" t="s">
        <v>49</v>
      </c>
      <c r="G25" s="233">
        <v>217</v>
      </c>
      <c r="H25" s="233">
        <v>2017</v>
      </c>
      <c r="I25" s="233"/>
      <c r="J25" s="245">
        <f>SUM(K25:M25)</f>
        <v>169</v>
      </c>
      <c r="K25" s="235">
        <v>63</v>
      </c>
      <c r="L25" s="235"/>
      <c r="M25" s="235">
        <v>106</v>
      </c>
      <c r="N25" s="235"/>
      <c r="O25" s="235"/>
      <c r="P25" s="235"/>
      <c r="Q25" s="235"/>
      <c r="R25" s="223">
        <f>SUM(S25:V25)</f>
        <v>78</v>
      </c>
      <c r="S25" s="235"/>
      <c r="T25" s="235"/>
      <c r="U25" s="235">
        <v>45</v>
      </c>
      <c r="V25" s="235">
        <v>33</v>
      </c>
      <c r="W25" s="235"/>
      <c r="X25" s="235">
        <v>63</v>
      </c>
      <c r="Y25" s="235"/>
      <c r="Z25" s="236"/>
      <c r="AA25" s="225">
        <f t="shared" si="4"/>
        <v>0.3727810650887574</v>
      </c>
      <c r="AB25" s="226">
        <f t="shared" si="5"/>
        <v>28</v>
      </c>
      <c r="AC25" s="226">
        <f t="shared" si="6"/>
        <v>0</v>
      </c>
      <c r="AD25" s="226">
        <f t="shared" si="7"/>
        <v>0</v>
      </c>
      <c r="AE25" s="226">
        <f t="shared" si="8"/>
        <v>28</v>
      </c>
    </row>
    <row r="26" spans="1:31" s="208" customFormat="1" ht="38.25" customHeight="1" hidden="1">
      <c r="A26" s="203" t="s">
        <v>183</v>
      </c>
      <c r="B26" s="232" t="s">
        <v>53</v>
      </c>
      <c r="C26" s="219" t="s">
        <v>378</v>
      </c>
      <c r="D26" s="219"/>
      <c r="E26" s="220" t="str">
        <f t="shared" si="3"/>
        <v>Mới</v>
      </c>
      <c r="F26" s="220" t="s">
        <v>49</v>
      </c>
      <c r="G26" s="233">
        <v>230</v>
      </c>
      <c r="H26" s="233">
        <v>2017</v>
      </c>
      <c r="I26" s="233"/>
      <c r="J26" s="245">
        <f>SUM(K26:M26)</f>
        <v>179</v>
      </c>
      <c r="K26" s="235">
        <v>66</v>
      </c>
      <c r="L26" s="235"/>
      <c r="M26" s="235">
        <v>113</v>
      </c>
      <c r="N26" s="235"/>
      <c r="O26" s="235"/>
      <c r="P26" s="235"/>
      <c r="Q26" s="235"/>
      <c r="R26" s="223">
        <f>SUM(S26:V26)</f>
        <v>85</v>
      </c>
      <c r="S26" s="235"/>
      <c r="T26" s="235"/>
      <c r="U26" s="235">
        <v>49</v>
      </c>
      <c r="V26" s="235">
        <v>36</v>
      </c>
      <c r="W26" s="235"/>
      <c r="X26" s="235">
        <v>66</v>
      </c>
      <c r="Y26" s="235"/>
      <c r="Z26" s="236"/>
      <c r="AA26" s="225">
        <f t="shared" si="4"/>
        <v>0.3687150837988827</v>
      </c>
      <c r="AB26" s="226">
        <f t="shared" si="5"/>
        <v>28</v>
      </c>
      <c r="AC26" s="226">
        <f t="shared" si="6"/>
        <v>0</v>
      </c>
      <c r="AD26" s="226">
        <f t="shared" si="7"/>
        <v>0</v>
      </c>
      <c r="AE26" s="226">
        <f t="shared" si="8"/>
        <v>28</v>
      </c>
    </row>
    <row r="27" spans="1:31" s="231" customFormat="1" ht="39" customHeight="1" hidden="1">
      <c r="A27" s="203" t="s">
        <v>184</v>
      </c>
      <c r="B27" s="232" t="s">
        <v>54</v>
      </c>
      <c r="C27" s="219" t="s">
        <v>378</v>
      </c>
      <c r="D27" s="219"/>
      <c r="E27" s="220" t="str">
        <f t="shared" si="3"/>
        <v>Mới</v>
      </c>
      <c r="F27" s="220" t="s">
        <v>49</v>
      </c>
      <c r="G27" s="233">
        <v>267</v>
      </c>
      <c r="H27" s="233">
        <v>2017</v>
      </c>
      <c r="I27" s="233"/>
      <c r="J27" s="245">
        <f>SUM(K27:M27)</f>
        <v>208</v>
      </c>
      <c r="K27" s="235">
        <v>77</v>
      </c>
      <c r="L27" s="235"/>
      <c r="M27" s="235">
        <v>131</v>
      </c>
      <c r="N27" s="235"/>
      <c r="O27" s="235"/>
      <c r="P27" s="235"/>
      <c r="Q27" s="235"/>
      <c r="R27" s="223">
        <f>SUM(S27:V27)</f>
        <v>100</v>
      </c>
      <c r="S27" s="235"/>
      <c r="T27" s="235"/>
      <c r="U27" s="235">
        <v>59</v>
      </c>
      <c r="V27" s="235">
        <v>41</v>
      </c>
      <c r="W27" s="235"/>
      <c r="X27" s="235">
        <v>77</v>
      </c>
      <c r="Y27" s="235"/>
      <c r="Z27" s="236"/>
      <c r="AA27" s="225">
        <f t="shared" si="4"/>
        <v>0.3701923076923077</v>
      </c>
      <c r="AB27" s="226">
        <f t="shared" si="5"/>
        <v>31</v>
      </c>
      <c r="AC27" s="226">
        <f t="shared" si="6"/>
        <v>0</v>
      </c>
      <c r="AD27" s="226">
        <f t="shared" si="7"/>
        <v>0</v>
      </c>
      <c r="AE27" s="226">
        <f t="shared" si="8"/>
        <v>31</v>
      </c>
    </row>
    <row r="28" spans="1:31" s="231" customFormat="1" ht="27" customHeight="1">
      <c r="A28" s="203">
        <v>3</v>
      </c>
      <c r="B28" s="204" t="s">
        <v>55</v>
      </c>
      <c r="C28" s="246"/>
      <c r="D28" s="246"/>
      <c r="E28" s="220"/>
      <c r="F28" s="203"/>
      <c r="G28" s="247"/>
      <c r="H28" s="203"/>
      <c r="I28" s="206"/>
      <c r="J28" s="206">
        <f>SUM(J29:J35)</f>
        <v>9310</v>
      </c>
      <c r="K28" s="206">
        <f aca="true" t="shared" si="10" ref="K28:Y28">SUM(K29:K35)</f>
        <v>1833</v>
      </c>
      <c r="L28" s="206">
        <f t="shared" si="10"/>
        <v>1730</v>
      </c>
      <c r="M28" s="206">
        <f t="shared" si="10"/>
        <v>5747</v>
      </c>
      <c r="N28" s="206">
        <f t="shared" si="10"/>
        <v>1725.684</v>
      </c>
      <c r="O28" s="206">
        <f t="shared" si="10"/>
        <v>579</v>
      </c>
      <c r="P28" s="206">
        <f t="shared" si="10"/>
        <v>0</v>
      </c>
      <c r="Q28" s="206">
        <f>SUM(Q29:Q35)</f>
        <v>1436.684</v>
      </c>
      <c r="R28" s="206">
        <f t="shared" si="10"/>
        <v>1400</v>
      </c>
      <c r="S28" s="206">
        <f t="shared" si="10"/>
        <v>0</v>
      </c>
      <c r="T28" s="206">
        <f t="shared" si="10"/>
        <v>1200</v>
      </c>
      <c r="U28" s="206">
        <f t="shared" si="10"/>
        <v>0</v>
      </c>
      <c r="V28" s="206">
        <f t="shared" si="10"/>
        <v>200</v>
      </c>
      <c r="W28" s="206">
        <f t="shared" si="10"/>
        <v>0</v>
      </c>
      <c r="X28" s="206">
        <f t="shared" si="10"/>
        <v>1196</v>
      </c>
      <c r="Y28" s="206">
        <f t="shared" si="10"/>
        <v>58</v>
      </c>
      <c r="Z28" s="224"/>
      <c r="AA28" s="225">
        <f t="shared" si="4"/>
        <v>0.3827067669172932</v>
      </c>
      <c r="AB28" s="226">
        <f t="shared" si="5"/>
        <v>4930.316</v>
      </c>
      <c r="AC28" s="226">
        <f t="shared" si="6"/>
        <v>0</v>
      </c>
      <c r="AD28" s="226">
        <f t="shared" si="7"/>
        <v>530</v>
      </c>
      <c r="AE28" s="226">
        <f t="shared" si="8"/>
        <v>4110.316</v>
      </c>
    </row>
    <row r="29" spans="1:31" s="249" customFormat="1" ht="22.5" customHeight="1" hidden="1">
      <c r="A29" s="209" t="s">
        <v>185</v>
      </c>
      <c r="B29" s="210" t="s">
        <v>56</v>
      </c>
      <c r="C29" s="211"/>
      <c r="D29" s="211" t="s">
        <v>353</v>
      </c>
      <c r="E29" s="220"/>
      <c r="F29" s="209"/>
      <c r="G29" s="212"/>
      <c r="H29" s="209"/>
      <c r="I29" s="213"/>
      <c r="J29" s="213"/>
      <c r="K29" s="213"/>
      <c r="L29" s="213"/>
      <c r="M29" s="214"/>
      <c r="N29" s="214"/>
      <c r="O29" s="214"/>
      <c r="P29" s="214"/>
      <c r="Q29" s="214"/>
      <c r="R29" s="213"/>
      <c r="S29" s="213"/>
      <c r="T29" s="213"/>
      <c r="U29" s="213"/>
      <c r="V29" s="213"/>
      <c r="W29" s="213"/>
      <c r="X29" s="213"/>
      <c r="Y29" s="213"/>
      <c r="Z29" s="248"/>
      <c r="AA29" s="225" t="e">
        <f t="shared" si="4"/>
        <v>#DIV/0!</v>
      </c>
      <c r="AB29" s="226">
        <f t="shared" si="5"/>
        <v>0</v>
      </c>
      <c r="AC29" s="226">
        <f t="shared" si="6"/>
        <v>0</v>
      </c>
      <c r="AD29" s="226">
        <f t="shared" si="7"/>
        <v>0</v>
      </c>
      <c r="AE29" s="226">
        <f t="shared" si="8"/>
        <v>0</v>
      </c>
    </row>
    <row r="30" spans="1:31" s="231" customFormat="1" ht="63" customHeight="1" hidden="1">
      <c r="A30" s="203" t="s">
        <v>186</v>
      </c>
      <c r="B30" s="204" t="s">
        <v>57</v>
      </c>
      <c r="C30" s="218" t="s">
        <v>371</v>
      </c>
      <c r="D30" s="246"/>
      <c r="E30" s="220" t="str">
        <f t="shared" si="3"/>
        <v>Cũ</v>
      </c>
      <c r="F30" s="228" t="s">
        <v>58</v>
      </c>
      <c r="G30" s="250">
        <v>1210</v>
      </c>
      <c r="H30" s="228">
        <v>2014</v>
      </c>
      <c r="I30" s="206" t="s">
        <v>467</v>
      </c>
      <c r="J30" s="222">
        <f>SUM(K30:M30)</f>
        <v>1327</v>
      </c>
      <c r="K30" s="229">
        <v>370</v>
      </c>
      <c r="L30" s="229"/>
      <c r="M30" s="222">
        <v>957</v>
      </c>
      <c r="N30" s="222">
        <f>P30+O30</f>
        <v>120</v>
      </c>
      <c r="O30" s="222">
        <v>120</v>
      </c>
      <c r="P30" s="222"/>
      <c r="Q30" s="222">
        <v>290</v>
      </c>
      <c r="R30" s="223">
        <f>SUM(S30:V30)</f>
        <v>100</v>
      </c>
      <c r="S30" s="223"/>
      <c r="T30" s="230"/>
      <c r="U30" s="230"/>
      <c r="V30" s="230">
        <v>100</v>
      </c>
      <c r="W30" s="230"/>
      <c r="X30" s="230">
        <v>250</v>
      </c>
      <c r="Y30" s="230"/>
      <c r="Z30" s="224"/>
      <c r="AA30" s="225">
        <f t="shared" si="4"/>
        <v>0.2788244159758855</v>
      </c>
      <c r="AB30" s="226">
        <f t="shared" si="5"/>
        <v>857</v>
      </c>
      <c r="AC30" s="226">
        <f t="shared" si="6"/>
        <v>0</v>
      </c>
      <c r="AD30" s="226">
        <f t="shared" si="7"/>
        <v>0</v>
      </c>
      <c r="AE30" s="226">
        <f t="shared" si="8"/>
        <v>567</v>
      </c>
    </row>
    <row r="31" spans="1:31" s="231" customFormat="1" ht="57.75" customHeight="1" hidden="1">
      <c r="A31" s="203" t="s">
        <v>188</v>
      </c>
      <c r="B31" s="204" t="s">
        <v>59</v>
      </c>
      <c r="C31" s="218" t="s">
        <v>363</v>
      </c>
      <c r="D31" s="246" t="s">
        <v>366</v>
      </c>
      <c r="E31" s="220" t="str">
        <f t="shared" si="3"/>
        <v>Cũ</v>
      </c>
      <c r="F31" s="228" t="s">
        <v>60</v>
      </c>
      <c r="G31" s="250">
        <v>1000</v>
      </c>
      <c r="H31" s="228">
        <v>2014</v>
      </c>
      <c r="I31" s="206" t="s">
        <v>468</v>
      </c>
      <c r="J31" s="222">
        <f>SUM(K31:M31)</f>
        <v>4520</v>
      </c>
      <c r="K31" s="229">
        <v>500</v>
      </c>
      <c r="L31" s="229">
        <v>1200</v>
      </c>
      <c r="M31" s="222">
        <v>2820</v>
      </c>
      <c r="N31" s="222">
        <f>O31+Q31</f>
        <v>445.68399999999997</v>
      </c>
      <c r="O31" s="222">
        <v>200</v>
      </c>
      <c r="P31" s="222"/>
      <c r="Q31" s="222">
        <v>245.684</v>
      </c>
      <c r="R31" s="223">
        <f>SUM(S31:V31)</f>
        <v>1200</v>
      </c>
      <c r="S31" s="223"/>
      <c r="T31" s="230">
        <v>1200</v>
      </c>
      <c r="U31" s="230"/>
      <c r="V31" s="230"/>
      <c r="W31" s="230"/>
      <c r="X31" s="230">
        <v>300</v>
      </c>
      <c r="Y31" s="230"/>
      <c r="Z31" s="224"/>
      <c r="AA31" s="225">
        <f t="shared" si="4"/>
        <v>0.37610619469026546</v>
      </c>
      <c r="AB31" s="226">
        <f t="shared" si="5"/>
        <v>2574.316</v>
      </c>
      <c r="AC31" s="226">
        <f t="shared" si="6"/>
        <v>0</v>
      </c>
      <c r="AD31" s="226">
        <f t="shared" si="7"/>
        <v>0</v>
      </c>
      <c r="AE31" s="226">
        <f t="shared" si="8"/>
        <v>2574.316</v>
      </c>
    </row>
    <row r="32" spans="1:31" s="231" customFormat="1" ht="57" customHeight="1" hidden="1">
      <c r="A32" s="203" t="s">
        <v>189</v>
      </c>
      <c r="B32" s="204" t="s">
        <v>61</v>
      </c>
      <c r="C32" s="218" t="s">
        <v>372</v>
      </c>
      <c r="D32" s="246"/>
      <c r="E32" s="220" t="str">
        <f t="shared" si="3"/>
        <v>Cũ</v>
      </c>
      <c r="F32" s="228" t="s">
        <v>62</v>
      </c>
      <c r="G32" s="250">
        <v>1084</v>
      </c>
      <c r="H32" s="228">
        <v>2015</v>
      </c>
      <c r="I32" s="206" t="s">
        <v>470</v>
      </c>
      <c r="J32" s="222">
        <f>SUM(K32:M32)</f>
        <v>1407</v>
      </c>
      <c r="K32" s="229">
        <v>559</v>
      </c>
      <c r="L32" s="229"/>
      <c r="M32" s="222">
        <v>848</v>
      </c>
      <c r="N32" s="222">
        <f>O32+P32+Q32</f>
        <v>630</v>
      </c>
      <c r="O32" s="222">
        <v>259</v>
      </c>
      <c r="P32" s="222"/>
      <c r="Q32" s="222">
        <v>371</v>
      </c>
      <c r="R32" s="223">
        <f>SUM(S32:V32)</f>
        <v>100</v>
      </c>
      <c r="S32" s="223"/>
      <c r="T32" s="230"/>
      <c r="U32" s="230"/>
      <c r="V32" s="230">
        <v>100</v>
      </c>
      <c r="W32" s="230"/>
      <c r="X32" s="230">
        <v>300</v>
      </c>
      <c r="Y32" s="230"/>
      <c r="Z32" s="224"/>
      <c r="AA32" s="225">
        <f t="shared" si="4"/>
        <v>0.39729921819474057</v>
      </c>
      <c r="AB32" s="226">
        <f t="shared" si="5"/>
        <v>377</v>
      </c>
      <c r="AC32" s="226">
        <f t="shared" si="6"/>
        <v>0</v>
      </c>
      <c r="AD32" s="226">
        <f t="shared" si="7"/>
        <v>0</v>
      </c>
      <c r="AE32" s="226">
        <f t="shared" si="8"/>
        <v>377</v>
      </c>
    </row>
    <row r="33" spans="1:31" s="231" customFormat="1" ht="55.5" customHeight="1" hidden="1">
      <c r="A33" s="203" t="s">
        <v>190</v>
      </c>
      <c r="B33" s="204" t="s">
        <v>63</v>
      </c>
      <c r="C33" s="218" t="s">
        <v>371</v>
      </c>
      <c r="D33" s="246"/>
      <c r="E33" s="220" t="str">
        <f t="shared" si="3"/>
        <v>Cũ</v>
      </c>
      <c r="F33" s="203" t="s">
        <v>60</v>
      </c>
      <c r="G33" s="247">
        <v>650</v>
      </c>
      <c r="H33" s="203">
        <v>2016</v>
      </c>
      <c r="I33" s="206" t="s">
        <v>469</v>
      </c>
      <c r="J33" s="206">
        <f>SUM(K33:M33)</f>
        <v>595</v>
      </c>
      <c r="K33" s="206">
        <v>130</v>
      </c>
      <c r="L33" s="206">
        <v>165</v>
      </c>
      <c r="M33" s="222">
        <v>300</v>
      </c>
      <c r="N33" s="222">
        <f>SUM(O33:Q33)</f>
        <v>165</v>
      </c>
      <c r="O33" s="222"/>
      <c r="P33" s="217"/>
      <c r="Q33" s="222">
        <v>165</v>
      </c>
      <c r="R33" s="223">
        <f>SUM(S33:V33)</f>
        <v>0</v>
      </c>
      <c r="S33" s="206"/>
      <c r="T33" s="206"/>
      <c r="U33" s="206"/>
      <c r="V33" s="206"/>
      <c r="W33" s="206"/>
      <c r="X33" s="206">
        <v>130</v>
      </c>
      <c r="Y33" s="206"/>
      <c r="Z33" s="224"/>
      <c r="AA33" s="225">
        <f t="shared" si="4"/>
        <v>0.4957983193277311</v>
      </c>
      <c r="AB33" s="226">
        <f t="shared" si="5"/>
        <v>300</v>
      </c>
      <c r="AC33" s="226">
        <f t="shared" si="6"/>
        <v>0</v>
      </c>
      <c r="AD33" s="226">
        <f>L33-Q33-T33-W33</f>
        <v>0</v>
      </c>
      <c r="AE33" s="226">
        <f>M33-U33-V33</f>
        <v>300</v>
      </c>
    </row>
    <row r="34" spans="1:31" s="231" customFormat="1" ht="60.75" customHeight="1" hidden="1">
      <c r="A34" s="203" t="s">
        <v>191</v>
      </c>
      <c r="B34" s="204" t="s">
        <v>64</v>
      </c>
      <c r="C34" s="218" t="s">
        <v>371</v>
      </c>
      <c r="D34" s="246"/>
      <c r="E34" s="220" t="str">
        <f t="shared" si="3"/>
        <v>Cũ</v>
      </c>
      <c r="F34" s="228" t="s">
        <v>65</v>
      </c>
      <c r="G34" s="250">
        <v>883</v>
      </c>
      <c r="H34" s="228">
        <v>2015</v>
      </c>
      <c r="I34" s="206" t="s">
        <v>405</v>
      </c>
      <c r="J34" s="206">
        <f>SUM(K34:M34)</f>
        <v>864</v>
      </c>
      <c r="K34" s="229">
        <v>150</v>
      </c>
      <c r="L34" s="229">
        <v>200</v>
      </c>
      <c r="M34" s="222">
        <v>514</v>
      </c>
      <c r="N34" s="222">
        <f>SUM(O34:Q34)</f>
        <v>200</v>
      </c>
      <c r="O34" s="222"/>
      <c r="P34" s="217"/>
      <c r="Q34" s="222">
        <v>200</v>
      </c>
      <c r="R34" s="223">
        <f>SUM(S34:V34)</f>
        <v>0</v>
      </c>
      <c r="S34" s="223"/>
      <c r="T34" s="230"/>
      <c r="U34" s="230"/>
      <c r="V34" s="230"/>
      <c r="W34" s="230"/>
      <c r="X34" s="230">
        <v>150</v>
      </c>
      <c r="Y34" s="230"/>
      <c r="Z34" s="224"/>
      <c r="AA34" s="225">
        <f t="shared" si="4"/>
        <v>0.4050925925925926</v>
      </c>
      <c r="AB34" s="226">
        <f t="shared" si="5"/>
        <v>514</v>
      </c>
      <c r="AC34" s="226">
        <f t="shared" si="6"/>
        <v>0</v>
      </c>
      <c r="AD34" s="226">
        <f>L34-Q34-T34-W34</f>
        <v>0</v>
      </c>
      <c r="AE34" s="226">
        <f>M34-U34-V34</f>
        <v>514</v>
      </c>
    </row>
    <row r="35" spans="1:31" s="231" customFormat="1" ht="54.75" customHeight="1" hidden="1">
      <c r="A35" s="203" t="s">
        <v>192</v>
      </c>
      <c r="B35" s="204" t="s">
        <v>66</v>
      </c>
      <c r="C35" s="218" t="s">
        <v>371</v>
      </c>
      <c r="D35" s="246"/>
      <c r="E35" s="220" t="str">
        <f t="shared" si="3"/>
        <v>Cũ</v>
      </c>
      <c r="F35" s="228" t="s">
        <v>60</v>
      </c>
      <c r="G35" s="250">
        <v>650</v>
      </c>
      <c r="H35" s="228">
        <v>2016</v>
      </c>
      <c r="I35" s="206" t="s">
        <v>404</v>
      </c>
      <c r="J35" s="206">
        <f>SUM(K35:M35)</f>
        <v>597</v>
      </c>
      <c r="K35" s="229">
        <v>124</v>
      </c>
      <c r="L35" s="229">
        <v>165</v>
      </c>
      <c r="M35" s="222">
        <v>308</v>
      </c>
      <c r="N35" s="222">
        <f>SUM(O35:Q35)</f>
        <v>165</v>
      </c>
      <c r="O35" s="222"/>
      <c r="P35" s="217"/>
      <c r="Q35" s="222">
        <v>165</v>
      </c>
      <c r="R35" s="223">
        <f>SUM(S35:V35)</f>
        <v>0</v>
      </c>
      <c r="S35" s="223"/>
      <c r="T35" s="230"/>
      <c r="U35" s="230"/>
      <c r="V35" s="230"/>
      <c r="W35" s="230"/>
      <c r="X35" s="230">
        <v>66</v>
      </c>
      <c r="Y35" s="230">
        <v>58</v>
      </c>
      <c r="Z35" s="224"/>
      <c r="AA35" s="225">
        <f t="shared" si="4"/>
        <v>0.48408710217755446</v>
      </c>
      <c r="AB35" s="226">
        <f t="shared" si="5"/>
        <v>308</v>
      </c>
      <c r="AC35" s="226">
        <f t="shared" si="6"/>
        <v>0</v>
      </c>
      <c r="AD35" s="226">
        <f>L35-Q35-T35-W35</f>
        <v>0</v>
      </c>
      <c r="AE35" s="226">
        <f>M35-U35-V35</f>
        <v>308</v>
      </c>
    </row>
    <row r="36" spans="1:31" s="231" customFormat="1" ht="27" customHeight="1">
      <c r="A36" s="203">
        <v>4</v>
      </c>
      <c r="B36" s="204" t="s">
        <v>71</v>
      </c>
      <c r="C36" s="551" t="s">
        <v>355</v>
      </c>
      <c r="D36" s="552"/>
      <c r="E36" s="220"/>
      <c r="F36" s="203"/>
      <c r="G36" s="247"/>
      <c r="H36" s="203"/>
      <c r="I36" s="206"/>
      <c r="J36" s="206">
        <f>SUM(J38:J41)</f>
        <v>1422</v>
      </c>
      <c r="K36" s="206">
        <f aca="true" t="shared" si="11" ref="K36:Y36">SUM(K38:K41)</f>
        <v>315</v>
      </c>
      <c r="L36" s="206">
        <f t="shared" si="11"/>
        <v>250</v>
      </c>
      <c r="M36" s="206">
        <f t="shared" si="11"/>
        <v>857</v>
      </c>
      <c r="N36" s="206">
        <f t="shared" si="11"/>
        <v>730</v>
      </c>
      <c r="O36" s="206">
        <f t="shared" si="11"/>
        <v>0</v>
      </c>
      <c r="P36" s="206">
        <f t="shared" si="11"/>
        <v>250</v>
      </c>
      <c r="Q36" s="206">
        <f t="shared" si="11"/>
        <v>480</v>
      </c>
      <c r="R36" s="206">
        <f t="shared" si="11"/>
        <v>377</v>
      </c>
      <c r="S36" s="206">
        <f t="shared" si="11"/>
        <v>0</v>
      </c>
      <c r="T36" s="206">
        <f t="shared" si="11"/>
        <v>0</v>
      </c>
      <c r="U36" s="206">
        <f t="shared" si="11"/>
        <v>377</v>
      </c>
      <c r="V36" s="206">
        <f t="shared" si="11"/>
        <v>0</v>
      </c>
      <c r="W36" s="206">
        <f t="shared" si="11"/>
        <v>0</v>
      </c>
      <c r="X36" s="206">
        <f t="shared" si="11"/>
        <v>300</v>
      </c>
      <c r="Y36" s="206">
        <f t="shared" si="11"/>
        <v>15</v>
      </c>
      <c r="Z36" s="224"/>
      <c r="AA36" s="225">
        <f t="shared" si="4"/>
        <v>0.39732770745428975</v>
      </c>
      <c r="AB36" s="226">
        <f t="shared" si="5"/>
        <v>0</v>
      </c>
      <c r="AC36" s="226">
        <f t="shared" si="6"/>
        <v>0</v>
      </c>
      <c r="AD36" s="226">
        <f t="shared" si="7"/>
        <v>0</v>
      </c>
      <c r="AE36" s="226">
        <f t="shared" si="8"/>
        <v>0</v>
      </c>
    </row>
    <row r="37" spans="1:31" s="249" customFormat="1" ht="18.75" customHeight="1" hidden="1">
      <c r="A37" s="209" t="s">
        <v>193</v>
      </c>
      <c r="B37" s="210" t="s">
        <v>67</v>
      </c>
      <c r="C37" s="211"/>
      <c r="D37" s="211"/>
      <c r="E37" s="220"/>
      <c r="F37" s="209"/>
      <c r="G37" s="212"/>
      <c r="H37" s="209"/>
      <c r="I37" s="213"/>
      <c r="J37" s="213"/>
      <c r="K37" s="213"/>
      <c r="L37" s="213"/>
      <c r="M37" s="214"/>
      <c r="N37" s="214"/>
      <c r="O37" s="214"/>
      <c r="P37" s="214"/>
      <c r="Q37" s="214"/>
      <c r="R37" s="213"/>
      <c r="S37" s="213"/>
      <c r="T37" s="213"/>
      <c r="U37" s="213"/>
      <c r="V37" s="213"/>
      <c r="W37" s="213"/>
      <c r="X37" s="213"/>
      <c r="Y37" s="213"/>
      <c r="Z37" s="248"/>
      <c r="AA37" s="225" t="e">
        <f t="shared" si="4"/>
        <v>#DIV/0!</v>
      </c>
      <c r="AB37" s="226">
        <f t="shared" si="5"/>
        <v>0</v>
      </c>
      <c r="AC37" s="226">
        <f t="shared" si="6"/>
        <v>0</v>
      </c>
      <c r="AD37" s="226">
        <f t="shared" si="7"/>
        <v>0</v>
      </c>
      <c r="AE37" s="226">
        <f t="shared" si="8"/>
        <v>0</v>
      </c>
    </row>
    <row r="38" spans="1:31" s="231" customFormat="1" ht="43.5" customHeight="1" hidden="1">
      <c r="A38" s="203" t="s">
        <v>187</v>
      </c>
      <c r="B38" s="232" t="s">
        <v>68</v>
      </c>
      <c r="C38" s="218" t="s">
        <v>363</v>
      </c>
      <c r="D38" s="219"/>
      <c r="E38" s="220" t="str">
        <f t="shared" si="3"/>
        <v>Cũ</v>
      </c>
      <c r="F38" s="220" t="s">
        <v>406</v>
      </c>
      <c r="G38" s="250">
        <v>390</v>
      </c>
      <c r="H38" s="251" t="s">
        <v>147</v>
      </c>
      <c r="I38" s="220" t="s">
        <v>407</v>
      </c>
      <c r="J38" s="222">
        <f>SUM(K38:M38)</f>
        <v>845</v>
      </c>
      <c r="K38" s="229">
        <v>100</v>
      </c>
      <c r="L38" s="229">
        <v>250</v>
      </c>
      <c r="M38" s="222">
        <v>495</v>
      </c>
      <c r="N38" s="222">
        <f>SUM(O38:Q38)</f>
        <v>730</v>
      </c>
      <c r="O38" s="222"/>
      <c r="P38" s="222">
        <v>250</v>
      </c>
      <c r="Q38" s="222">
        <v>480</v>
      </c>
      <c r="R38" s="223">
        <f>SUM(S38:V38)</f>
        <v>15</v>
      </c>
      <c r="S38" s="223"/>
      <c r="T38" s="230"/>
      <c r="U38" s="230">
        <v>15</v>
      </c>
      <c r="V38" s="230"/>
      <c r="W38" s="230"/>
      <c r="X38" s="230">
        <v>100</v>
      </c>
      <c r="Y38" s="230"/>
      <c r="Z38" s="224"/>
      <c r="AA38" s="225">
        <f t="shared" si="4"/>
        <v>0.41420118343195267</v>
      </c>
      <c r="AB38" s="226">
        <f t="shared" si="5"/>
        <v>0</v>
      </c>
      <c r="AC38" s="226">
        <f t="shared" si="6"/>
        <v>0</v>
      </c>
      <c r="AD38" s="226">
        <f t="shared" si="7"/>
        <v>0</v>
      </c>
      <c r="AE38" s="226">
        <f t="shared" si="8"/>
        <v>0</v>
      </c>
    </row>
    <row r="39" spans="1:31" s="231" customFormat="1" ht="51" customHeight="1" hidden="1">
      <c r="A39" s="203" t="s">
        <v>195</v>
      </c>
      <c r="B39" s="232" t="s">
        <v>85</v>
      </c>
      <c r="C39" s="218" t="s">
        <v>363</v>
      </c>
      <c r="D39" s="219" t="s">
        <v>366</v>
      </c>
      <c r="E39" s="220" t="str">
        <f t="shared" si="3"/>
        <v>Cũ</v>
      </c>
      <c r="F39" s="220" t="s">
        <v>408</v>
      </c>
      <c r="G39" s="250">
        <v>288</v>
      </c>
      <c r="H39" s="251" t="s">
        <v>148</v>
      </c>
      <c r="I39" s="232" t="s">
        <v>465</v>
      </c>
      <c r="J39" s="222">
        <f>SUM(K39:M39)</f>
        <v>185</v>
      </c>
      <c r="K39" s="229">
        <v>90</v>
      </c>
      <c r="L39" s="229"/>
      <c r="M39" s="222">
        <v>95</v>
      </c>
      <c r="N39" s="222">
        <f>SUM(O39:Q39)</f>
        <v>0</v>
      </c>
      <c r="O39" s="222"/>
      <c r="P39" s="222"/>
      <c r="Q39" s="222"/>
      <c r="R39" s="223">
        <f>SUM(S39:V39)</f>
        <v>95</v>
      </c>
      <c r="S39" s="223"/>
      <c r="T39" s="230"/>
      <c r="U39" s="230">
        <v>95</v>
      </c>
      <c r="V39" s="230"/>
      <c r="W39" s="230"/>
      <c r="X39" s="230">
        <v>90</v>
      </c>
      <c r="Y39" s="230"/>
      <c r="Z39" s="224"/>
      <c r="AA39" s="225">
        <f t="shared" si="4"/>
        <v>0.4864864864864865</v>
      </c>
      <c r="AB39" s="226">
        <f t="shared" si="5"/>
        <v>0</v>
      </c>
      <c r="AC39" s="226">
        <f t="shared" si="6"/>
        <v>0</v>
      </c>
      <c r="AD39" s="226">
        <f t="shared" si="7"/>
        <v>0</v>
      </c>
      <c r="AE39" s="226">
        <f t="shared" si="8"/>
        <v>0</v>
      </c>
    </row>
    <row r="40" spans="1:31" s="231" customFormat="1" ht="51" customHeight="1" hidden="1">
      <c r="A40" s="203" t="s">
        <v>196</v>
      </c>
      <c r="B40" s="232" t="s">
        <v>69</v>
      </c>
      <c r="C40" s="218" t="s">
        <v>363</v>
      </c>
      <c r="D40" s="219" t="s">
        <v>366</v>
      </c>
      <c r="E40" s="220" t="str">
        <f t="shared" si="3"/>
        <v>Cũ</v>
      </c>
      <c r="F40" s="220" t="s">
        <v>409</v>
      </c>
      <c r="G40" s="250">
        <v>500</v>
      </c>
      <c r="H40" s="251" t="s">
        <v>148</v>
      </c>
      <c r="I40" s="232" t="s">
        <v>464</v>
      </c>
      <c r="J40" s="222">
        <f>SUM(K40:M40)</f>
        <v>182</v>
      </c>
      <c r="K40" s="229">
        <v>60</v>
      </c>
      <c r="L40" s="229"/>
      <c r="M40" s="222">
        <v>122</v>
      </c>
      <c r="N40" s="222">
        <f>SUM(O40:Q40)</f>
        <v>0</v>
      </c>
      <c r="O40" s="222"/>
      <c r="P40" s="222"/>
      <c r="Q40" s="222"/>
      <c r="R40" s="223">
        <f>SUM(S40:V40)</f>
        <v>122</v>
      </c>
      <c r="S40" s="223"/>
      <c r="T40" s="230"/>
      <c r="U40" s="230">
        <v>122</v>
      </c>
      <c r="V40" s="230"/>
      <c r="W40" s="230"/>
      <c r="X40" s="230">
        <v>60</v>
      </c>
      <c r="Y40" s="230"/>
      <c r="Z40" s="224"/>
      <c r="AA40" s="225">
        <f t="shared" si="4"/>
        <v>0.32967032967032966</v>
      </c>
      <c r="AB40" s="226">
        <f t="shared" si="5"/>
        <v>0</v>
      </c>
      <c r="AC40" s="226">
        <f>K40-O40-S40-X40-Y40</f>
        <v>0</v>
      </c>
      <c r="AD40" s="226">
        <f t="shared" si="7"/>
        <v>0</v>
      </c>
      <c r="AE40" s="226">
        <f t="shared" si="8"/>
        <v>0</v>
      </c>
    </row>
    <row r="41" spans="1:31" s="231" customFormat="1" ht="49.5" customHeight="1" hidden="1">
      <c r="A41" s="203" t="s">
        <v>197</v>
      </c>
      <c r="B41" s="232" t="s">
        <v>70</v>
      </c>
      <c r="C41" s="218" t="s">
        <v>363</v>
      </c>
      <c r="D41" s="219" t="s">
        <v>366</v>
      </c>
      <c r="E41" s="220" t="str">
        <f t="shared" si="3"/>
        <v>Cũ</v>
      </c>
      <c r="F41" s="220" t="s">
        <v>410</v>
      </c>
      <c r="G41" s="247">
        <v>470</v>
      </c>
      <c r="H41" s="251" t="s">
        <v>148</v>
      </c>
      <c r="I41" s="232" t="s">
        <v>463</v>
      </c>
      <c r="J41" s="222">
        <f>SUM(K41:M41)</f>
        <v>210</v>
      </c>
      <c r="K41" s="206">
        <v>65</v>
      </c>
      <c r="L41" s="206"/>
      <c r="M41" s="222">
        <v>145</v>
      </c>
      <c r="N41" s="222">
        <f>SUM(O41:Q41)</f>
        <v>0</v>
      </c>
      <c r="O41" s="222"/>
      <c r="P41" s="222"/>
      <c r="Q41" s="222"/>
      <c r="R41" s="223">
        <f>SUM(S41:V41)</f>
        <v>145</v>
      </c>
      <c r="S41" s="206"/>
      <c r="T41" s="206"/>
      <c r="U41" s="206">
        <v>145</v>
      </c>
      <c r="V41" s="230"/>
      <c r="W41" s="206"/>
      <c r="X41" s="206">
        <v>50</v>
      </c>
      <c r="Y41" s="206">
        <v>15</v>
      </c>
      <c r="Z41" s="224"/>
      <c r="AA41" s="225">
        <f t="shared" si="4"/>
        <v>0.30952380952380953</v>
      </c>
      <c r="AB41" s="226">
        <f>J41-N41-R41-W41-X41-Y41</f>
        <v>0</v>
      </c>
      <c r="AC41" s="226">
        <f t="shared" si="6"/>
        <v>0</v>
      </c>
      <c r="AD41" s="226">
        <f t="shared" si="7"/>
        <v>0</v>
      </c>
      <c r="AE41" s="226">
        <f t="shared" si="8"/>
        <v>0</v>
      </c>
    </row>
    <row r="42" spans="1:31" s="227" customFormat="1" ht="25.5" customHeight="1">
      <c r="A42" s="203">
        <v>5</v>
      </c>
      <c r="B42" s="204" t="s">
        <v>72</v>
      </c>
      <c r="C42" s="246"/>
      <c r="D42" s="246"/>
      <c r="E42" s="220"/>
      <c r="F42" s="203"/>
      <c r="G42" s="247"/>
      <c r="H42" s="203"/>
      <c r="I42" s="206"/>
      <c r="J42" s="206">
        <f>SUM(J43:J53)</f>
        <v>7018.529</v>
      </c>
      <c r="K42" s="206">
        <f aca="true" t="shared" si="12" ref="K42:Y42">SUM(K43:K53)</f>
        <v>1254</v>
      </c>
      <c r="L42" s="206">
        <f t="shared" si="12"/>
        <v>0</v>
      </c>
      <c r="M42" s="206">
        <f t="shared" si="12"/>
        <v>5764</v>
      </c>
      <c r="N42" s="206">
        <f t="shared" si="12"/>
        <v>567.859</v>
      </c>
      <c r="O42" s="206">
        <f t="shared" si="12"/>
        <v>0</v>
      </c>
      <c r="P42" s="206">
        <f t="shared" si="12"/>
        <v>0</v>
      </c>
      <c r="Q42" s="206">
        <f t="shared" si="12"/>
        <v>567.859</v>
      </c>
      <c r="R42" s="206">
        <f t="shared" si="12"/>
        <v>2253.756</v>
      </c>
      <c r="S42" s="206">
        <f t="shared" si="12"/>
        <v>0</v>
      </c>
      <c r="T42" s="206">
        <f t="shared" si="12"/>
        <v>0</v>
      </c>
      <c r="U42" s="206">
        <f t="shared" si="12"/>
        <v>1609.7559999999999</v>
      </c>
      <c r="V42" s="206">
        <f>SUM(V43:V53)</f>
        <v>644</v>
      </c>
      <c r="W42" s="206">
        <f t="shared" si="12"/>
        <v>0</v>
      </c>
      <c r="X42" s="206">
        <f t="shared" si="12"/>
        <v>1196</v>
      </c>
      <c r="Y42" s="206">
        <f t="shared" si="12"/>
        <v>58</v>
      </c>
      <c r="Z42" s="224"/>
      <c r="AA42" s="225">
        <f t="shared" si="4"/>
        <v>0.17866991787025457</v>
      </c>
      <c r="AB42" s="226">
        <f t="shared" si="5"/>
        <v>2942.9140000000007</v>
      </c>
      <c r="AC42" s="226">
        <f t="shared" si="6"/>
        <v>0</v>
      </c>
      <c r="AD42" s="226">
        <f t="shared" si="7"/>
        <v>0</v>
      </c>
      <c r="AE42" s="226">
        <f t="shared" si="8"/>
        <v>2942.3849999999998</v>
      </c>
    </row>
    <row r="43" spans="1:31" s="253" customFormat="1" ht="20.25" customHeight="1" hidden="1">
      <c r="A43" s="209" t="s">
        <v>198</v>
      </c>
      <c r="B43" s="210" t="s">
        <v>56</v>
      </c>
      <c r="C43" s="211"/>
      <c r="D43" s="211" t="s">
        <v>352</v>
      </c>
      <c r="E43" s="220"/>
      <c r="F43" s="209"/>
      <c r="G43" s="212"/>
      <c r="H43" s="209"/>
      <c r="I43" s="213"/>
      <c r="J43" s="213"/>
      <c r="K43" s="213"/>
      <c r="L43" s="213"/>
      <c r="M43" s="214"/>
      <c r="N43" s="214"/>
      <c r="O43" s="214"/>
      <c r="P43" s="214"/>
      <c r="Q43" s="214"/>
      <c r="R43" s="213"/>
      <c r="S43" s="213"/>
      <c r="T43" s="213"/>
      <c r="U43" s="213"/>
      <c r="V43" s="213"/>
      <c r="W43" s="252"/>
      <c r="X43" s="213"/>
      <c r="Y43" s="213"/>
      <c r="Z43" s="248"/>
      <c r="AA43" s="225" t="e">
        <f t="shared" si="4"/>
        <v>#DIV/0!</v>
      </c>
      <c r="AB43" s="226">
        <f t="shared" si="5"/>
        <v>0</v>
      </c>
      <c r="AC43" s="226">
        <f t="shared" si="6"/>
        <v>0</v>
      </c>
      <c r="AD43" s="226">
        <f t="shared" si="7"/>
        <v>0</v>
      </c>
      <c r="AE43" s="226">
        <f t="shared" si="8"/>
        <v>0</v>
      </c>
    </row>
    <row r="44" spans="1:31" s="227" customFormat="1" ht="101.25" customHeight="1" hidden="1">
      <c r="A44" s="203" t="s">
        <v>199</v>
      </c>
      <c r="B44" s="204" t="s">
        <v>87</v>
      </c>
      <c r="C44" s="218" t="s">
        <v>374</v>
      </c>
      <c r="D44" s="219" t="s">
        <v>366</v>
      </c>
      <c r="E44" s="220" t="str">
        <f t="shared" si="3"/>
        <v>Cũ</v>
      </c>
      <c r="F44" s="228" t="s">
        <v>86</v>
      </c>
      <c r="G44" s="250">
        <v>800</v>
      </c>
      <c r="H44" s="254">
        <v>2016</v>
      </c>
      <c r="I44" s="255" t="s">
        <v>462</v>
      </c>
      <c r="J44" s="222">
        <v>710</v>
      </c>
      <c r="K44" s="229">
        <v>151</v>
      </c>
      <c r="L44" s="229"/>
      <c r="M44" s="222">
        <v>559</v>
      </c>
      <c r="N44" s="222">
        <f>SUM(O44:Q44)</f>
        <v>203.306</v>
      </c>
      <c r="O44" s="222"/>
      <c r="P44" s="222"/>
      <c r="Q44" s="222">
        <f>203.306</f>
        <v>203.306</v>
      </c>
      <c r="R44" s="223">
        <f>SUM(S44:V44)</f>
        <v>200</v>
      </c>
      <c r="S44" s="223"/>
      <c r="T44" s="230"/>
      <c r="U44" s="230">
        <f>130</f>
        <v>130</v>
      </c>
      <c r="V44" s="230">
        <f>70</f>
        <v>70</v>
      </c>
      <c r="W44" s="230"/>
      <c r="X44" s="230">
        <v>151</v>
      </c>
      <c r="Y44" s="230"/>
      <c r="Z44" s="224"/>
      <c r="AA44" s="225">
        <f t="shared" si="4"/>
        <v>0.21267605633802816</v>
      </c>
      <c r="AB44" s="226">
        <f t="shared" si="5"/>
        <v>155.69399999999996</v>
      </c>
      <c r="AC44" s="226">
        <f t="shared" si="6"/>
        <v>0</v>
      </c>
      <c r="AD44" s="226">
        <f t="shared" si="7"/>
        <v>0</v>
      </c>
      <c r="AE44" s="226">
        <f t="shared" si="8"/>
        <v>155.69399999999996</v>
      </c>
    </row>
    <row r="45" spans="1:31" s="227" customFormat="1" ht="72.75" customHeight="1" hidden="1">
      <c r="A45" s="203" t="s">
        <v>200</v>
      </c>
      <c r="B45" s="204" t="s">
        <v>89</v>
      </c>
      <c r="C45" s="218" t="s">
        <v>374</v>
      </c>
      <c r="D45" s="219" t="s">
        <v>366</v>
      </c>
      <c r="E45" s="220" t="str">
        <f t="shared" si="3"/>
        <v>Cũ</v>
      </c>
      <c r="F45" s="228" t="s">
        <v>88</v>
      </c>
      <c r="G45" s="250">
        <v>243</v>
      </c>
      <c r="H45" s="254">
        <v>2016</v>
      </c>
      <c r="I45" s="256" t="s">
        <v>461</v>
      </c>
      <c r="J45" s="222">
        <v>214.029</v>
      </c>
      <c r="K45" s="229">
        <v>45</v>
      </c>
      <c r="L45" s="229"/>
      <c r="M45" s="222">
        <v>169</v>
      </c>
      <c r="N45" s="222">
        <f aca="true" t="shared" si="13" ref="N45:N53">SUM(O45:Q45)</f>
        <v>61.754</v>
      </c>
      <c r="O45" s="222"/>
      <c r="P45" s="222"/>
      <c r="Q45" s="222">
        <f>61.754</f>
        <v>61.754</v>
      </c>
      <c r="R45" s="223">
        <f>SUM(S45:V45)</f>
        <v>94.91</v>
      </c>
      <c r="S45" s="223"/>
      <c r="T45" s="230"/>
      <c r="U45" s="230">
        <f>37.394+33.516</f>
        <v>70.91</v>
      </c>
      <c r="V45" s="230">
        <f>24</f>
        <v>24</v>
      </c>
      <c r="W45" s="230"/>
      <c r="X45" s="230">
        <v>45</v>
      </c>
      <c r="Y45" s="230"/>
      <c r="Z45" s="224"/>
      <c r="AA45" s="225">
        <f t="shared" si="4"/>
        <v>0.2102518817543417</v>
      </c>
      <c r="AB45" s="226">
        <f t="shared" si="5"/>
        <v>12.365000000000009</v>
      </c>
      <c r="AC45" s="226">
        <f t="shared" si="6"/>
        <v>0</v>
      </c>
      <c r="AD45" s="226">
        <f t="shared" si="7"/>
        <v>0</v>
      </c>
      <c r="AE45" s="226">
        <f t="shared" si="8"/>
        <v>12.336000000000013</v>
      </c>
    </row>
    <row r="46" spans="1:31" s="227" customFormat="1" ht="52.5" customHeight="1" hidden="1">
      <c r="A46" s="203" t="s">
        <v>201</v>
      </c>
      <c r="B46" s="204" t="s">
        <v>74</v>
      </c>
      <c r="C46" s="218" t="s">
        <v>374</v>
      </c>
      <c r="D46" s="219" t="s">
        <v>366</v>
      </c>
      <c r="E46" s="220" t="str">
        <f t="shared" si="3"/>
        <v>Cũ</v>
      </c>
      <c r="F46" s="228" t="s">
        <v>91</v>
      </c>
      <c r="G46" s="250">
        <v>5000</v>
      </c>
      <c r="H46" s="254">
        <v>2016</v>
      </c>
      <c r="I46" s="255" t="s">
        <v>460</v>
      </c>
      <c r="J46" s="222">
        <v>628.216</v>
      </c>
      <c r="K46" s="229">
        <v>149</v>
      </c>
      <c r="L46" s="229"/>
      <c r="M46" s="222">
        <v>479</v>
      </c>
      <c r="N46" s="222">
        <f t="shared" si="13"/>
        <v>164.439</v>
      </c>
      <c r="O46" s="222"/>
      <c r="P46" s="222"/>
      <c r="Q46" s="222">
        <v>164.439</v>
      </c>
      <c r="R46" s="223">
        <f>SUM(S46:V46)</f>
        <v>150</v>
      </c>
      <c r="S46" s="223"/>
      <c r="T46" s="230"/>
      <c r="U46" s="230">
        <f>50+50</f>
        <v>100</v>
      </c>
      <c r="V46" s="230">
        <f>50</f>
        <v>50</v>
      </c>
      <c r="W46" s="230"/>
      <c r="X46" s="230">
        <v>149</v>
      </c>
      <c r="Y46" s="230"/>
      <c r="Z46" s="224"/>
      <c r="AA46" s="225">
        <f t="shared" si="4"/>
        <v>0.23717956881072752</v>
      </c>
      <c r="AB46" s="226">
        <f t="shared" si="5"/>
        <v>164.77700000000004</v>
      </c>
      <c r="AC46" s="226">
        <f t="shared" si="6"/>
        <v>0</v>
      </c>
      <c r="AD46" s="226">
        <f t="shared" si="7"/>
        <v>0</v>
      </c>
      <c r="AE46" s="226">
        <f t="shared" si="8"/>
        <v>164.56100000000004</v>
      </c>
    </row>
    <row r="47" spans="1:31" s="253" customFormat="1" ht="24" customHeight="1" hidden="1">
      <c r="A47" s="209" t="s">
        <v>202</v>
      </c>
      <c r="B47" s="210" t="s">
        <v>90</v>
      </c>
      <c r="C47" s="211"/>
      <c r="D47" s="211" t="s">
        <v>352</v>
      </c>
      <c r="E47" s="220"/>
      <c r="F47" s="257"/>
      <c r="G47" s="258"/>
      <c r="H47" s="259"/>
      <c r="I47" s="260"/>
      <c r="J47" s="214"/>
      <c r="K47" s="261"/>
      <c r="L47" s="261"/>
      <c r="M47" s="214"/>
      <c r="N47" s="222">
        <f t="shared" si="13"/>
        <v>0</v>
      </c>
      <c r="O47" s="214"/>
      <c r="P47" s="214"/>
      <c r="Q47" s="214"/>
      <c r="R47" s="262"/>
      <c r="S47" s="262"/>
      <c r="T47" s="262"/>
      <c r="U47" s="262"/>
      <c r="V47" s="262"/>
      <c r="W47" s="252"/>
      <c r="X47" s="252"/>
      <c r="Y47" s="252"/>
      <c r="Z47" s="248"/>
      <c r="AA47" s="225" t="e">
        <f t="shared" si="4"/>
        <v>#DIV/0!</v>
      </c>
      <c r="AB47" s="226">
        <f t="shared" si="5"/>
        <v>0</v>
      </c>
      <c r="AC47" s="226">
        <f t="shared" si="6"/>
        <v>0</v>
      </c>
      <c r="AD47" s="226">
        <f t="shared" si="7"/>
        <v>0</v>
      </c>
      <c r="AE47" s="226">
        <f t="shared" si="8"/>
        <v>0</v>
      </c>
    </row>
    <row r="48" spans="1:31" s="227" customFormat="1" ht="52.5" customHeight="1" hidden="1">
      <c r="A48" s="203" t="s">
        <v>203</v>
      </c>
      <c r="B48" s="204" t="s">
        <v>76</v>
      </c>
      <c r="C48" s="218" t="s">
        <v>374</v>
      </c>
      <c r="D48" s="219" t="s">
        <v>366</v>
      </c>
      <c r="E48" s="220" t="str">
        <f t="shared" si="3"/>
        <v>Cũ</v>
      </c>
      <c r="F48" s="228" t="s">
        <v>73</v>
      </c>
      <c r="G48" s="250">
        <v>830</v>
      </c>
      <c r="H48" s="254">
        <v>2016</v>
      </c>
      <c r="I48" s="255" t="s">
        <v>459</v>
      </c>
      <c r="J48" s="222">
        <v>754.284</v>
      </c>
      <c r="K48" s="229">
        <v>200</v>
      </c>
      <c r="L48" s="229"/>
      <c r="M48" s="222">
        <v>554</v>
      </c>
      <c r="N48" s="222">
        <f t="shared" si="13"/>
        <v>68.923</v>
      </c>
      <c r="O48" s="222"/>
      <c r="P48" s="222"/>
      <c r="Q48" s="222">
        <f>68.923</f>
        <v>68.923</v>
      </c>
      <c r="R48" s="223">
        <f aca="true" t="shared" si="14" ref="R48:R53">SUM(S48:V48)</f>
        <v>300</v>
      </c>
      <c r="S48" s="223"/>
      <c r="T48" s="230"/>
      <c r="U48" s="230">
        <f>2.188+297.812</f>
        <v>300</v>
      </c>
      <c r="V48" s="230">
        <v>0</v>
      </c>
      <c r="W48" s="230"/>
      <c r="X48" s="230">
        <v>200</v>
      </c>
      <c r="Y48" s="230"/>
      <c r="Z48" s="224"/>
      <c r="AA48" s="225">
        <f t="shared" si="4"/>
        <v>0.2651521177699646</v>
      </c>
      <c r="AB48" s="226">
        <f t="shared" si="5"/>
        <v>185.361</v>
      </c>
      <c r="AC48" s="226">
        <f t="shared" si="6"/>
        <v>0</v>
      </c>
      <c r="AD48" s="226">
        <f t="shared" si="7"/>
        <v>0</v>
      </c>
      <c r="AE48" s="226">
        <f t="shared" si="8"/>
        <v>185.077</v>
      </c>
    </row>
    <row r="49" spans="1:31" s="227" customFormat="1" ht="57" customHeight="1" hidden="1">
      <c r="A49" s="203" t="s">
        <v>194</v>
      </c>
      <c r="B49" s="204" t="s">
        <v>77</v>
      </c>
      <c r="C49" s="218" t="s">
        <v>374</v>
      </c>
      <c r="D49" s="219" t="s">
        <v>366</v>
      </c>
      <c r="E49" s="220" t="str">
        <f t="shared" si="3"/>
        <v>Cũ</v>
      </c>
      <c r="F49" s="228" t="s">
        <v>73</v>
      </c>
      <c r="G49" s="247">
        <v>250</v>
      </c>
      <c r="H49" s="203">
        <v>2016</v>
      </c>
      <c r="I49" s="263" t="s">
        <v>458</v>
      </c>
      <c r="J49" s="206">
        <v>205</v>
      </c>
      <c r="K49" s="206">
        <v>54</v>
      </c>
      <c r="L49" s="206"/>
      <c r="M49" s="222">
        <v>151</v>
      </c>
      <c r="N49" s="222">
        <f t="shared" si="13"/>
        <v>18.596</v>
      </c>
      <c r="O49" s="222"/>
      <c r="P49" s="222"/>
      <c r="Q49" s="222">
        <f>18.596</f>
        <v>18.596</v>
      </c>
      <c r="R49" s="223">
        <f t="shared" si="14"/>
        <v>100</v>
      </c>
      <c r="S49" s="206"/>
      <c r="T49" s="206"/>
      <c r="U49" s="206">
        <f>7.126+92.874</f>
        <v>100</v>
      </c>
      <c r="V49" s="206">
        <v>0</v>
      </c>
      <c r="W49" s="230"/>
      <c r="X49" s="206">
        <v>54</v>
      </c>
      <c r="Y49" s="206"/>
      <c r="Z49" s="224"/>
      <c r="AA49" s="225">
        <f t="shared" si="4"/>
        <v>0.2634146341463415</v>
      </c>
      <c r="AB49" s="226">
        <f t="shared" si="5"/>
        <v>32.403999999999996</v>
      </c>
      <c r="AC49" s="226">
        <f t="shared" si="6"/>
        <v>0</v>
      </c>
      <c r="AD49" s="226">
        <f t="shared" si="7"/>
        <v>0</v>
      </c>
      <c r="AE49" s="226">
        <f t="shared" si="8"/>
        <v>32.403999999999996</v>
      </c>
    </row>
    <row r="50" spans="1:31" s="227" customFormat="1" ht="52.5" customHeight="1" hidden="1">
      <c r="A50" s="203" t="s">
        <v>204</v>
      </c>
      <c r="B50" s="204" t="s">
        <v>78</v>
      </c>
      <c r="C50" s="218" t="s">
        <v>374</v>
      </c>
      <c r="D50" s="219" t="s">
        <v>366</v>
      </c>
      <c r="E50" s="220" t="str">
        <f t="shared" si="3"/>
        <v>Cũ</v>
      </c>
      <c r="F50" s="228" t="s">
        <v>73</v>
      </c>
      <c r="G50" s="250">
        <v>520</v>
      </c>
      <c r="H50" s="254">
        <v>2016</v>
      </c>
      <c r="I50" s="255" t="s">
        <v>457</v>
      </c>
      <c r="J50" s="222">
        <v>511</v>
      </c>
      <c r="K50" s="229">
        <v>170</v>
      </c>
      <c r="L50" s="229"/>
      <c r="M50" s="222">
        <v>341</v>
      </c>
      <c r="N50" s="222">
        <f t="shared" si="13"/>
        <v>31.841</v>
      </c>
      <c r="O50" s="222"/>
      <c r="P50" s="222"/>
      <c r="Q50" s="222">
        <f>31.841</f>
        <v>31.841</v>
      </c>
      <c r="R50" s="223">
        <f t="shared" si="14"/>
        <v>221.846</v>
      </c>
      <c r="S50" s="223"/>
      <c r="T50" s="230"/>
      <c r="U50" s="230">
        <f>171.846+50</f>
        <v>221.846</v>
      </c>
      <c r="V50" s="230">
        <v>0</v>
      </c>
      <c r="W50" s="230"/>
      <c r="X50" s="230">
        <v>170</v>
      </c>
      <c r="Y50" s="230"/>
      <c r="Z50" s="224"/>
      <c r="AA50" s="225">
        <f t="shared" si="4"/>
        <v>0.33268101761252444</v>
      </c>
      <c r="AB50" s="226">
        <f t="shared" si="5"/>
        <v>87.31299999999999</v>
      </c>
      <c r="AC50" s="226">
        <f t="shared" si="6"/>
        <v>0</v>
      </c>
      <c r="AD50" s="226">
        <f t="shared" si="7"/>
        <v>0</v>
      </c>
      <c r="AE50" s="226">
        <f t="shared" si="8"/>
        <v>87.31299999999999</v>
      </c>
    </row>
    <row r="51" spans="1:31" s="227" customFormat="1" ht="49.5" customHeight="1" hidden="1">
      <c r="A51" s="203" t="s">
        <v>205</v>
      </c>
      <c r="B51" s="204" t="s">
        <v>79</v>
      </c>
      <c r="C51" s="218" t="s">
        <v>374</v>
      </c>
      <c r="D51" s="219" t="s">
        <v>366</v>
      </c>
      <c r="E51" s="220" t="str">
        <f t="shared" si="3"/>
        <v>Cũ</v>
      </c>
      <c r="F51" s="228" t="s">
        <v>73</v>
      </c>
      <c r="G51" s="250">
        <v>420</v>
      </c>
      <c r="H51" s="254">
        <v>2016</v>
      </c>
      <c r="I51" s="255" t="s">
        <v>456</v>
      </c>
      <c r="J51" s="222">
        <v>319</v>
      </c>
      <c r="K51" s="229">
        <v>113</v>
      </c>
      <c r="L51" s="229"/>
      <c r="M51" s="222">
        <v>206</v>
      </c>
      <c r="N51" s="222">
        <f t="shared" si="13"/>
        <v>19</v>
      </c>
      <c r="O51" s="222"/>
      <c r="P51" s="222"/>
      <c r="Q51" s="222">
        <v>19</v>
      </c>
      <c r="R51" s="223">
        <f t="shared" si="14"/>
        <v>187</v>
      </c>
      <c r="S51" s="223"/>
      <c r="T51" s="230"/>
      <c r="U51" s="230">
        <v>187</v>
      </c>
      <c r="V51" s="230"/>
      <c r="W51" s="230"/>
      <c r="X51" s="230">
        <v>113</v>
      </c>
      <c r="Y51" s="230"/>
      <c r="Z51" s="224"/>
      <c r="AA51" s="225">
        <f t="shared" si="4"/>
        <v>0.3542319749216301</v>
      </c>
      <c r="AB51" s="226">
        <f>J51-N51-R51-W51-X51-Y51</f>
        <v>0</v>
      </c>
      <c r="AC51" s="226">
        <f t="shared" si="6"/>
        <v>0</v>
      </c>
      <c r="AD51" s="226">
        <f t="shared" si="7"/>
        <v>0</v>
      </c>
      <c r="AE51" s="226">
        <f>M51-Q51-U51-V51</f>
        <v>0</v>
      </c>
    </row>
    <row r="52" spans="1:31" s="253" customFormat="1" ht="25.5" customHeight="1" hidden="1">
      <c r="A52" s="209" t="s">
        <v>206</v>
      </c>
      <c r="B52" s="210" t="s">
        <v>92</v>
      </c>
      <c r="C52" s="211"/>
      <c r="D52" s="211" t="s">
        <v>352</v>
      </c>
      <c r="E52" s="220"/>
      <c r="F52" s="257"/>
      <c r="G52" s="258"/>
      <c r="H52" s="259"/>
      <c r="I52" s="260"/>
      <c r="J52" s="214"/>
      <c r="K52" s="261"/>
      <c r="L52" s="261"/>
      <c r="M52" s="214"/>
      <c r="N52" s="222">
        <f t="shared" si="13"/>
        <v>0</v>
      </c>
      <c r="O52" s="214"/>
      <c r="P52" s="214"/>
      <c r="Q52" s="214"/>
      <c r="R52" s="223"/>
      <c r="S52" s="262"/>
      <c r="T52" s="262"/>
      <c r="U52" s="262"/>
      <c r="V52" s="252"/>
      <c r="W52" s="252"/>
      <c r="X52" s="252"/>
      <c r="Y52" s="252"/>
      <c r="Z52" s="248"/>
      <c r="AA52" s="225" t="e">
        <f t="shared" si="4"/>
        <v>#DIV/0!</v>
      </c>
      <c r="AB52" s="226">
        <f t="shared" si="5"/>
        <v>0</v>
      </c>
      <c r="AC52" s="226">
        <f t="shared" si="6"/>
        <v>0</v>
      </c>
      <c r="AD52" s="226">
        <f t="shared" si="7"/>
        <v>0</v>
      </c>
      <c r="AE52" s="226">
        <f t="shared" si="8"/>
        <v>0</v>
      </c>
    </row>
    <row r="53" spans="1:31" s="227" customFormat="1" ht="51.75" customHeight="1" hidden="1">
      <c r="A53" s="203" t="s">
        <v>207</v>
      </c>
      <c r="B53" s="204" t="s">
        <v>75</v>
      </c>
      <c r="C53" s="218" t="s">
        <v>375</v>
      </c>
      <c r="D53" s="219" t="s">
        <v>366</v>
      </c>
      <c r="E53" s="220" t="str">
        <f t="shared" si="3"/>
        <v>Cũ</v>
      </c>
      <c r="F53" s="228" t="s">
        <v>73</v>
      </c>
      <c r="G53" s="250"/>
      <c r="H53" s="254">
        <v>2016</v>
      </c>
      <c r="I53" s="255" t="s">
        <v>455</v>
      </c>
      <c r="J53" s="222">
        <v>3677</v>
      </c>
      <c r="K53" s="229">
        <v>372</v>
      </c>
      <c r="L53" s="229"/>
      <c r="M53" s="222">
        <v>3305</v>
      </c>
      <c r="N53" s="222">
        <f t="shared" si="13"/>
        <v>0</v>
      </c>
      <c r="O53" s="222"/>
      <c r="P53" s="222">
        <v>0</v>
      </c>
      <c r="Q53" s="222">
        <v>0</v>
      </c>
      <c r="R53" s="223">
        <f t="shared" si="14"/>
        <v>1000</v>
      </c>
      <c r="S53" s="223"/>
      <c r="T53" s="230"/>
      <c r="U53" s="230">
        <f>500</f>
        <v>500</v>
      </c>
      <c r="V53" s="230">
        <v>500</v>
      </c>
      <c r="W53" s="230"/>
      <c r="X53" s="230">
        <v>314</v>
      </c>
      <c r="Y53" s="230">
        <v>58</v>
      </c>
      <c r="Z53" s="224"/>
      <c r="AA53" s="225">
        <f t="shared" si="4"/>
        <v>0.10116943160184934</v>
      </c>
      <c r="AB53" s="226">
        <f t="shared" si="5"/>
        <v>2305</v>
      </c>
      <c r="AC53" s="226">
        <f t="shared" si="6"/>
        <v>0</v>
      </c>
      <c r="AD53" s="226">
        <f>L53-P53-T53-W53</f>
        <v>0</v>
      </c>
      <c r="AE53" s="226">
        <f>M53-Q53-U53-V53</f>
        <v>2305</v>
      </c>
    </row>
    <row r="54" spans="1:31" s="265" customFormat="1" ht="31.5" customHeight="1">
      <c r="A54" s="203">
        <v>6</v>
      </c>
      <c r="B54" s="204" t="s">
        <v>80</v>
      </c>
      <c r="C54" s="246"/>
      <c r="D54" s="246"/>
      <c r="E54" s="220"/>
      <c r="F54" s="228"/>
      <c r="G54" s="250"/>
      <c r="H54" s="254"/>
      <c r="I54" s="264"/>
      <c r="J54" s="222">
        <f>SUM(J55:J56)</f>
        <v>4536</v>
      </c>
      <c r="K54" s="222">
        <f aca="true" t="shared" si="15" ref="K54:Y54">SUM(K55:K56)</f>
        <v>1254</v>
      </c>
      <c r="L54" s="222">
        <f t="shared" si="15"/>
        <v>0</v>
      </c>
      <c r="M54" s="222">
        <f t="shared" si="15"/>
        <v>3282</v>
      </c>
      <c r="N54" s="222">
        <f t="shared" si="15"/>
        <v>0</v>
      </c>
      <c r="O54" s="222">
        <f t="shared" si="15"/>
        <v>0</v>
      </c>
      <c r="P54" s="222">
        <f t="shared" si="15"/>
        <v>0</v>
      </c>
      <c r="Q54" s="222">
        <f t="shared" si="15"/>
        <v>0</v>
      </c>
      <c r="R54" s="222">
        <f t="shared" si="15"/>
        <v>400</v>
      </c>
      <c r="S54" s="222">
        <f t="shared" si="15"/>
        <v>0</v>
      </c>
      <c r="T54" s="222">
        <f t="shared" si="15"/>
        <v>0</v>
      </c>
      <c r="U54" s="222">
        <f t="shared" si="15"/>
        <v>0</v>
      </c>
      <c r="V54" s="222">
        <f t="shared" si="15"/>
        <v>400</v>
      </c>
      <c r="W54" s="222">
        <f t="shared" si="15"/>
        <v>0</v>
      </c>
      <c r="X54" s="222">
        <f t="shared" si="15"/>
        <v>1196</v>
      </c>
      <c r="Y54" s="222">
        <f t="shared" si="15"/>
        <v>58</v>
      </c>
      <c r="Z54" s="224"/>
      <c r="AA54" s="225">
        <f t="shared" si="4"/>
        <v>0.27645502645502645</v>
      </c>
      <c r="AB54" s="226">
        <f t="shared" si="5"/>
        <v>2882</v>
      </c>
      <c r="AC54" s="226">
        <f t="shared" si="6"/>
        <v>0</v>
      </c>
      <c r="AD54" s="226">
        <f t="shared" si="7"/>
        <v>0</v>
      </c>
      <c r="AE54" s="226">
        <f t="shared" si="8"/>
        <v>2882</v>
      </c>
    </row>
    <row r="55" spans="1:31" s="267" customFormat="1" ht="33" customHeight="1" hidden="1">
      <c r="A55" s="209" t="s">
        <v>208</v>
      </c>
      <c r="B55" s="210" t="s">
        <v>81</v>
      </c>
      <c r="C55" s="211"/>
      <c r="D55" s="211" t="s">
        <v>352</v>
      </c>
      <c r="E55" s="220"/>
      <c r="F55" s="257"/>
      <c r="G55" s="258"/>
      <c r="H55" s="259"/>
      <c r="I55" s="266"/>
      <c r="J55" s="214"/>
      <c r="K55" s="261"/>
      <c r="L55" s="261"/>
      <c r="M55" s="214"/>
      <c r="N55" s="214"/>
      <c r="O55" s="214"/>
      <c r="P55" s="214"/>
      <c r="Q55" s="214"/>
      <c r="R55" s="262"/>
      <c r="S55" s="262"/>
      <c r="T55" s="252"/>
      <c r="U55" s="252"/>
      <c r="V55" s="252"/>
      <c r="W55" s="252"/>
      <c r="X55" s="252"/>
      <c r="Y55" s="252"/>
      <c r="Z55" s="248"/>
      <c r="AA55" s="225" t="e">
        <f t="shared" si="4"/>
        <v>#DIV/0!</v>
      </c>
      <c r="AB55" s="226">
        <f t="shared" si="5"/>
        <v>0</v>
      </c>
      <c r="AC55" s="226">
        <f t="shared" si="6"/>
        <v>0</v>
      </c>
      <c r="AD55" s="226">
        <f t="shared" si="7"/>
        <v>0</v>
      </c>
      <c r="AE55" s="226">
        <f t="shared" si="8"/>
        <v>0</v>
      </c>
    </row>
    <row r="56" spans="1:31" s="273" customFormat="1" ht="134.25" customHeight="1" hidden="1">
      <c r="A56" s="268" t="s">
        <v>209</v>
      </c>
      <c r="B56" s="269" t="s">
        <v>475</v>
      </c>
      <c r="C56" s="270" t="s">
        <v>367</v>
      </c>
      <c r="D56" s="270"/>
      <c r="E56" s="220" t="str">
        <f t="shared" si="3"/>
        <v>Mới</v>
      </c>
      <c r="F56" s="228" t="s">
        <v>82</v>
      </c>
      <c r="G56" s="250">
        <v>1099</v>
      </c>
      <c r="H56" s="228" t="s">
        <v>83</v>
      </c>
      <c r="I56" s="271"/>
      <c r="J56" s="272">
        <f>SUM(K56:M56)</f>
        <v>4536</v>
      </c>
      <c r="K56" s="272">
        <v>1254</v>
      </c>
      <c r="L56" s="222"/>
      <c r="M56" s="222">
        <v>3282</v>
      </c>
      <c r="N56" s="272"/>
      <c r="O56" s="272"/>
      <c r="P56" s="272"/>
      <c r="Q56" s="272"/>
      <c r="R56" s="223">
        <f>SUM(S56:V56)</f>
        <v>400</v>
      </c>
      <c r="S56" s="272"/>
      <c r="T56" s="272"/>
      <c r="U56" s="272"/>
      <c r="V56" s="272">
        <v>400</v>
      </c>
      <c r="W56" s="272"/>
      <c r="X56" s="272">
        <v>1196</v>
      </c>
      <c r="Y56" s="272">
        <v>58</v>
      </c>
      <c r="Z56" s="207" t="s">
        <v>476</v>
      </c>
      <c r="AA56" s="225">
        <f t="shared" si="4"/>
        <v>0.27645502645502645</v>
      </c>
      <c r="AB56" s="226">
        <f t="shared" si="5"/>
        <v>2882</v>
      </c>
      <c r="AC56" s="226">
        <f>K56-O56-S56-X56-Y56</f>
        <v>0</v>
      </c>
      <c r="AD56" s="226">
        <f t="shared" si="7"/>
        <v>0</v>
      </c>
      <c r="AE56" s="226">
        <f t="shared" si="8"/>
        <v>2882</v>
      </c>
    </row>
    <row r="57" spans="1:31" s="265" customFormat="1" ht="30.75" customHeight="1">
      <c r="A57" s="203">
        <v>7</v>
      </c>
      <c r="B57" s="353" t="s">
        <v>93</v>
      </c>
      <c r="C57" s="274"/>
      <c r="D57" s="274"/>
      <c r="E57" s="220"/>
      <c r="F57" s="228"/>
      <c r="G57" s="250"/>
      <c r="H57" s="254"/>
      <c r="I57" s="264"/>
      <c r="J57" s="206">
        <f>SUM(J58:J98)</f>
        <v>10237</v>
      </c>
      <c r="K57" s="206">
        <f aca="true" t="shared" si="16" ref="K57:W57">SUM(K58:K98)</f>
        <v>2621</v>
      </c>
      <c r="L57" s="206">
        <f t="shared" si="16"/>
        <v>0</v>
      </c>
      <c r="M57" s="206">
        <f t="shared" si="16"/>
        <v>7616</v>
      </c>
      <c r="N57" s="206">
        <f t="shared" si="16"/>
        <v>4227</v>
      </c>
      <c r="O57" s="206">
        <f t="shared" si="16"/>
        <v>870</v>
      </c>
      <c r="P57" s="206">
        <f t="shared" si="16"/>
        <v>0</v>
      </c>
      <c r="Q57" s="206">
        <f t="shared" si="16"/>
        <v>3357</v>
      </c>
      <c r="R57" s="206">
        <f t="shared" si="16"/>
        <v>3269</v>
      </c>
      <c r="S57" s="206">
        <f t="shared" si="16"/>
        <v>0</v>
      </c>
      <c r="T57" s="206">
        <f t="shared" si="16"/>
        <v>0</v>
      </c>
      <c r="U57" s="206">
        <f t="shared" si="16"/>
        <v>0</v>
      </c>
      <c r="V57" s="206">
        <f t="shared" si="16"/>
        <v>3269</v>
      </c>
      <c r="W57" s="206">
        <f t="shared" si="16"/>
        <v>0</v>
      </c>
      <c r="X57" s="206">
        <f>SUM(X58:X98)</f>
        <v>1196</v>
      </c>
      <c r="Y57" s="206">
        <f>SUM(Y58:Y98)</f>
        <v>58</v>
      </c>
      <c r="Z57" s="224"/>
      <c r="AA57" s="225">
        <f t="shared" si="4"/>
        <v>0.2560320406369053</v>
      </c>
      <c r="AB57" s="226">
        <f t="shared" si="5"/>
        <v>1487</v>
      </c>
      <c r="AC57" s="226">
        <f t="shared" si="6"/>
        <v>497</v>
      </c>
      <c r="AD57" s="226">
        <f t="shared" si="7"/>
        <v>0</v>
      </c>
      <c r="AE57" s="226">
        <f t="shared" si="8"/>
        <v>990</v>
      </c>
    </row>
    <row r="58" spans="1:31" s="267" customFormat="1" ht="20.25" customHeight="1" hidden="1">
      <c r="A58" s="209" t="s">
        <v>210</v>
      </c>
      <c r="B58" s="354" t="s">
        <v>81</v>
      </c>
      <c r="C58" s="275"/>
      <c r="D58" s="275" t="s">
        <v>353</v>
      </c>
      <c r="E58" s="220"/>
      <c r="F58" s="209"/>
      <c r="G58" s="258"/>
      <c r="H58" s="209"/>
      <c r="I58" s="213"/>
      <c r="J58" s="213"/>
      <c r="K58" s="213"/>
      <c r="L58" s="261"/>
      <c r="M58" s="214"/>
      <c r="N58" s="214"/>
      <c r="O58" s="214"/>
      <c r="P58" s="214"/>
      <c r="Q58" s="214"/>
      <c r="R58" s="213"/>
      <c r="S58" s="213"/>
      <c r="T58" s="252"/>
      <c r="U58" s="252"/>
      <c r="V58" s="252"/>
      <c r="W58" s="252"/>
      <c r="X58" s="206"/>
      <c r="Y58" s="206"/>
      <c r="Z58" s="248"/>
      <c r="AA58" s="225" t="e">
        <f t="shared" si="4"/>
        <v>#DIV/0!</v>
      </c>
      <c r="AB58" s="226">
        <f t="shared" si="5"/>
        <v>0</v>
      </c>
      <c r="AC58" s="226">
        <f t="shared" si="6"/>
        <v>0</v>
      </c>
      <c r="AD58" s="226">
        <f t="shared" si="7"/>
        <v>0</v>
      </c>
      <c r="AE58" s="226">
        <f t="shared" si="8"/>
        <v>0</v>
      </c>
    </row>
    <row r="59" spans="1:31" s="227" customFormat="1" ht="54.75" customHeight="1" hidden="1">
      <c r="A59" s="203" t="s">
        <v>211</v>
      </c>
      <c r="B59" s="204" t="s">
        <v>94</v>
      </c>
      <c r="C59" s="218" t="s">
        <v>363</v>
      </c>
      <c r="D59" s="219" t="s">
        <v>366</v>
      </c>
      <c r="E59" s="220" t="str">
        <f t="shared" si="3"/>
        <v>Cũ</v>
      </c>
      <c r="F59" s="203" t="s">
        <v>134</v>
      </c>
      <c r="G59" s="250">
        <v>500</v>
      </c>
      <c r="H59" s="203" t="s">
        <v>145</v>
      </c>
      <c r="I59" s="206" t="s">
        <v>427</v>
      </c>
      <c r="J59" s="206">
        <f>K59+L59+M59</f>
        <v>215</v>
      </c>
      <c r="K59" s="276">
        <v>59</v>
      </c>
      <c r="L59" s="229"/>
      <c r="M59" s="222">
        <v>156</v>
      </c>
      <c r="N59" s="222">
        <f>SUM(O59:Q59)</f>
        <v>195</v>
      </c>
      <c r="O59" s="222">
        <v>42</v>
      </c>
      <c r="P59" s="222"/>
      <c r="Q59" s="222">
        <v>153</v>
      </c>
      <c r="R59" s="223">
        <f aca="true" t="shared" si="17" ref="R59:R93">SUM(S59:V59)</f>
        <v>0</v>
      </c>
      <c r="S59" s="206"/>
      <c r="T59" s="230"/>
      <c r="U59" s="230"/>
      <c r="V59" s="230"/>
      <c r="W59" s="230"/>
      <c r="X59" s="206">
        <v>17</v>
      </c>
      <c r="Y59" s="206"/>
      <c r="Z59" s="224"/>
      <c r="AA59" s="225">
        <f t="shared" si="4"/>
        <v>0.2744186046511628</v>
      </c>
      <c r="AB59" s="226">
        <f t="shared" si="5"/>
        <v>3</v>
      </c>
      <c r="AC59" s="226">
        <f t="shared" si="6"/>
        <v>0</v>
      </c>
      <c r="AD59" s="226">
        <f t="shared" si="7"/>
        <v>0</v>
      </c>
      <c r="AE59" s="226">
        <f t="shared" si="8"/>
        <v>3</v>
      </c>
    </row>
    <row r="60" spans="1:31" s="227" customFormat="1" ht="51.75" customHeight="1" hidden="1">
      <c r="A60" s="203" t="s">
        <v>212</v>
      </c>
      <c r="B60" s="204" t="s">
        <v>95</v>
      </c>
      <c r="C60" s="246" t="s">
        <v>369</v>
      </c>
      <c r="D60" s="219" t="s">
        <v>366</v>
      </c>
      <c r="E60" s="220" t="str">
        <f t="shared" si="3"/>
        <v>Cũ</v>
      </c>
      <c r="F60" s="203" t="s">
        <v>135</v>
      </c>
      <c r="G60" s="250">
        <v>500</v>
      </c>
      <c r="H60" s="203" t="s">
        <v>145</v>
      </c>
      <c r="I60" s="206" t="s">
        <v>426</v>
      </c>
      <c r="J60" s="206">
        <f>K60+L60+M60</f>
        <v>225</v>
      </c>
      <c r="K60" s="206">
        <v>59</v>
      </c>
      <c r="L60" s="229"/>
      <c r="M60" s="222">
        <v>166</v>
      </c>
      <c r="N60" s="222">
        <f aca="true" t="shared" si="18" ref="N60:N98">SUM(O60:Q60)</f>
        <v>197</v>
      </c>
      <c r="O60" s="222">
        <v>40</v>
      </c>
      <c r="P60" s="222"/>
      <c r="Q60" s="222">
        <v>157</v>
      </c>
      <c r="R60" s="223">
        <f t="shared" si="17"/>
        <v>0</v>
      </c>
      <c r="S60" s="206"/>
      <c r="T60" s="230"/>
      <c r="U60" s="230"/>
      <c r="V60" s="230"/>
      <c r="W60" s="230"/>
      <c r="X60" s="206">
        <v>19</v>
      </c>
      <c r="Y60" s="206"/>
      <c r="Z60" s="224"/>
      <c r="AA60" s="225">
        <f t="shared" si="4"/>
        <v>0.26222222222222225</v>
      </c>
      <c r="AB60" s="226">
        <f t="shared" si="5"/>
        <v>9</v>
      </c>
      <c r="AC60" s="226">
        <f t="shared" si="6"/>
        <v>0</v>
      </c>
      <c r="AD60" s="226">
        <f t="shared" si="7"/>
        <v>0</v>
      </c>
      <c r="AE60" s="226">
        <f t="shared" si="8"/>
        <v>9</v>
      </c>
    </row>
    <row r="61" spans="1:31" s="227" customFormat="1" ht="53.25" customHeight="1" hidden="1">
      <c r="A61" s="203" t="s">
        <v>213</v>
      </c>
      <c r="B61" s="204" t="s">
        <v>96</v>
      </c>
      <c r="C61" s="246" t="s">
        <v>369</v>
      </c>
      <c r="D61" s="219" t="s">
        <v>366</v>
      </c>
      <c r="E61" s="220" t="str">
        <f t="shared" si="3"/>
        <v>Cũ</v>
      </c>
      <c r="F61" s="203" t="s">
        <v>136</v>
      </c>
      <c r="G61" s="250">
        <v>400</v>
      </c>
      <c r="H61" s="203">
        <v>2015</v>
      </c>
      <c r="I61" s="206" t="s">
        <v>425</v>
      </c>
      <c r="J61" s="206">
        <f>K61+L61+M61</f>
        <v>170</v>
      </c>
      <c r="K61" s="206">
        <v>47</v>
      </c>
      <c r="L61" s="229"/>
      <c r="M61" s="222">
        <v>123</v>
      </c>
      <c r="N61" s="222">
        <f t="shared" si="18"/>
        <v>157</v>
      </c>
      <c r="O61" s="222">
        <v>36</v>
      </c>
      <c r="P61" s="222"/>
      <c r="Q61" s="222">
        <v>121</v>
      </c>
      <c r="R61" s="223">
        <f t="shared" si="17"/>
        <v>0</v>
      </c>
      <c r="S61" s="206"/>
      <c r="T61" s="230"/>
      <c r="U61" s="230"/>
      <c r="V61" s="230"/>
      <c r="W61" s="230"/>
      <c r="X61" s="206">
        <v>11</v>
      </c>
      <c r="Y61" s="206"/>
      <c r="Z61" s="224"/>
      <c r="AA61" s="225">
        <f t="shared" si="4"/>
        <v>0.27647058823529413</v>
      </c>
      <c r="AB61" s="226">
        <f t="shared" si="5"/>
        <v>2</v>
      </c>
      <c r="AC61" s="226">
        <f t="shared" si="6"/>
        <v>0</v>
      </c>
      <c r="AD61" s="226">
        <f t="shared" si="7"/>
        <v>0</v>
      </c>
      <c r="AE61" s="226">
        <f t="shared" si="8"/>
        <v>2</v>
      </c>
    </row>
    <row r="62" spans="1:31" s="227" customFormat="1" ht="55.5" customHeight="1" hidden="1">
      <c r="A62" s="203" t="s">
        <v>214</v>
      </c>
      <c r="B62" s="204" t="s">
        <v>97</v>
      </c>
      <c r="C62" s="246" t="s">
        <v>369</v>
      </c>
      <c r="D62" s="219" t="s">
        <v>366</v>
      </c>
      <c r="E62" s="220" t="str">
        <f t="shared" si="3"/>
        <v>Cũ</v>
      </c>
      <c r="F62" s="203" t="s">
        <v>137</v>
      </c>
      <c r="G62" s="250">
        <v>600</v>
      </c>
      <c r="H62" s="203" t="s">
        <v>145</v>
      </c>
      <c r="I62" s="206" t="s">
        <v>424</v>
      </c>
      <c r="J62" s="206">
        <f>K62+L62+M62</f>
        <v>268</v>
      </c>
      <c r="K62" s="206">
        <v>58</v>
      </c>
      <c r="L62" s="229"/>
      <c r="M62" s="222">
        <v>210</v>
      </c>
      <c r="N62" s="222">
        <f t="shared" si="18"/>
        <v>234</v>
      </c>
      <c r="O62" s="222">
        <v>45</v>
      </c>
      <c r="P62" s="222"/>
      <c r="Q62" s="222">
        <v>189</v>
      </c>
      <c r="R62" s="223">
        <f t="shared" si="17"/>
        <v>0</v>
      </c>
      <c r="S62" s="206"/>
      <c r="T62" s="230"/>
      <c r="U62" s="230"/>
      <c r="V62" s="230"/>
      <c r="W62" s="230"/>
      <c r="X62" s="206">
        <v>13</v>
      </c>
      <c r="Y62" s="206"/>
      <c r="Z62" s="224"/>
      <c r="AA62" s="225">
        <f t="shared" si="4"/>
        <v>0.21641791044776118</v>
      </c>
      <c r="AB62" s="226">
        <f t="shared" si="5"/>
        <v>21</v>
      </c>
      <c r="AC62" s="226">
        <f t="shared" si="6"/>
        <v>0</v>
      </c>
      <c r="AD62" s="226">
        <f t="shared" si="7"/>
        <v>0</v>
      </c>
      <c r="AE62" s="226">
        <f t="shared" si="8"/>
        <v>21</v>
      </c>
    </row>
    <row r="63" spans="1:31" s="227" customFormat="1" ht="52.5" customHeight="1" hidden="1">
      <c r="A63" s="203" t="s">
        <v>215</v>
      </c>
      <c r="B63" s="204" t="s">
        <v>98</v>
      </c>
      <c r="C63" s="218" t="s">
        <v>379</v>
      </c>
      <c r="D63" s="219" t="s">
        <v>366</v>
      </c>
      <c r="E63" s="220" t="str">
        <f t="shared" si="3"/>
        <v>Cũ</v>
      </c>
      <c r="F63" s="203" t="s">
        <v>134</v>
      </c>
      <c r="G63" s="250">
        <v>525</v>
      </c>
      <c r="H63" s="203">
        <v>2016</v>
      </c>
      <c r="I63" s="206" t="s">
        <v>423</v>
      </c>
      <c r="J63" s="206">
        <f aca="true" t="shared" si="19" ref="J63:J93">K63+L63+M63</f>
        <v>414</v>
      </c>
      <c r="K63" s="206">
        <v>106</v>
      </c>
      <c r="L63" s="229"/>
      <c r="M63" s="222">
        <v>308</v>
      </c>
      <c r="N63" s="222">
        <f t="shared" si="18"/>
        <v>317</v>
      </c>
      <c r="O63" s="222">
        <v>30</v>
      </c>
      <c r="P63" s="222"/>
      <c r="Q63" s="222">
        <v>287</v>
      </c>
      <c r="R63" s="223">
        <f t="shared" si="17"/>
        <v>0</v>
      </c>
      <c r="S63" s="206"/>
      <c r="T63" s="230"/>
      <c r="U63" s="230"/>
      <c r="V63" s="230"/>
      <c r="W63" s="230"/>
      <c r="X63" s="206">
        <v>76</v>
      </c>
      <c r="Y63" s="206"/>
      <c r="Z63" s="224"/>
      <c r="AA63" s="225">
        <f t="shared" si="4"/>
        <v>0.2560386473429952</v>
      </c>
      <c r="AB63" s="226">
        <f>J63-N63-R63-W63-X63-Y63</f>
        <v>21</v>
      </c>
      <c r="AC63" s="226">
        <f t="shared" si="6"/>
        <v>0</v>
      </c>
      <c r="AD63" s="226">
        <f t="shared" si="7"/>
        <v>0</v>
      </c>
      <c r="AE63" s="226">
        <f t="shared" si="8"/>
        <v>21</v>
      </c>
    </row>
    <row r="64" spans="1:31" s="227" customFormat="1" ht="53.25" customHeight="1" hidden="1">
      <c r="A64" s="203" t="s">
        <v>216</v>
      </c>
      <c r="B64" s="204" t="s">
        <v>99</v>
      </c>
      <c r="C64" s="218" t="s">
        <v>380</v>
      </c>
      <c r="D64" s="219" t="s">
        <v>366</v>
      </c>
      <c r="E64" s="220" t="str">
        <f t="shared" si="3"/>
        <v>Cũ</v>
      </c>
      <c r="F64" s="203" t="s">
        <v>134</v>
      </c>
      <c r="G64" s="250">
        <v>210</v>
      </c>
      <c r="H64" s="203">
        <v>2016</v>
      </c>
      <c r="I64" s="206" t="s">
        <v>423</v>
      </c>
      <c r="J64" s="206">
        <f t="shared" si="19"/>
        <v>165</v>
      </c>
      <c r="K64" s="206">
        <v>43</v>
      </c>
      <c r="L64" s="229"/>
      <c r="M64" s="222">
        <v>122</v>
      </c>
      <c r="N64" s="222">
        <f t="shared" si="18"/>
        <v>140</v>
      </c>
      <c r="O64" s="222">
        <v>25</v>
      </c>
      <c r="P64" s="222"/>
      <c r="Q64" s="222">
        <v>115</v>
      </c>
      <c r="R64" s="223">
        <f t="shared" si="17"/>
        <v>0</v>
      </c>
      <c r="S64" s="206"/>
      <c r="T64" s="230"/>
      <c r="U64" s="230"/>
      <c r="V64" s="230"/>
      <c r="W64" s="230"/>
      <c r="X64" s="206">
        <v>18</v>
      </c>
      <c r="Y64" s="206"/>
      <c r="Z64" s="224"/>
      <c r="AA64" s="225">
        <f t="shared" si="4"/>
        <v>0.2606060606060606</v>
      </c>
      <c r="AB64" s="226">
        <f t="shared" si="5"/>
        <v>7</v>
      </c>
      <c r="AC64" s="226">
        <f t="shared" si="6"/>
        <v>0</v>
      </c>
      <c r="AD64" s="226">
        <f t="shared" si="7"/>
        <v>0</v>
      </c>
      <c r="AE64" s="226">
        <f t="shared" si="8"/>
        <v>7</v>
      </c>
    </row>
    <row r="65" spans="1:31" s="227" customFormat="1" ht="53.25" customHeight="1" hidden="1">
      <c r="A65" s="203" t="s">
        <v>217</v>
      </c>
      <c r="B65" s="204" t="s">
        <v>100</v>
      </c>
      <c r="C65" s="218" t="s">
        <v>381</v>
      </c>
      <c r="D65" s="219" t="s">
        <v>366</v>
      </c>
      <c r="E65" s="220" t="str">
        <f t="shared" si="3"/>
        <v>Cũ</v>
      </c>
      <c r="F65" s="203" t="s">
        <v>138</v>
      </c>
      <c r="G65" s="250">
        <v>650</v>
      </c>
      <c r="H65" s="203">
        <v>2016</v>
      </c>
      <c r="I65" s="206" t="s">
        <v>422</v>
      </c>
      <c r="J65" s="206">
        <f t="shared" si="19"/>
        <v>305</v>
      </c>
      <c r="K65" s="206">
        <v>81</v>
      </c>
      <c r="L65" s="229"/>
      <c r="M65" s="222">
        <v>224</v>
      </c>
      <c r="N65" s="222">
        <f t="shared" si="18"/>
        <v>227</v>
      </c>
      <c r="O65" s="222">
        <v>20</v>
      </c>
      <c r="P65" s="222"/>
      <c r="Q65" s="222">
        <v>207</v>
      </c>
      <c r="R65" s="223">
        <f t="shared" si="17"/>
        <v>0</v>
      </c>
      <c r="S65" s="206"/>
      <c r="T65" s="230"/>
      <c r="U65" s="230"/>
      <c r="V65" s="230"/>
      <c r="W65" s="230"/>
      <c r="X65" s="206">
        <v>61</v>
      </c>
      <c r="Y65" s="206"/>
      <c r="Z65" s="224"/>
      <c r="AA65" s="225">
        <f t="shared" si="4"/>
        <v>0.26557377049180325</v>
      </c>
      <c r="AB65" s="226">
        <f t="shared" si="5"/>
        <v>17</v>
      </c>
      <c r="AC65" s="226">
        <f t="shared" si="6"/>
        <v>0</v>
      </c>
      <c r="AD65" s="226">
        <f t="shared" si="7"/>
        <v>0</v>
      </c>
      <c r="AE65" s="226">
        <f t="shared" si="8"/>
        <v>17</v>
      </c>
    </row>
    <row r="66" spans="1:31" s="227" customFormat="1" ht="53.25" customHeight="1" hidden="1">
      <c r="A66" s="203" t="s">
        <v>218</v>
      </c>
      <c r="B66" s="204" t="s">
        <v>101</v>
      </c>
      <c r="C66" s="218" t="s">
        <v>382</v>
      </c>
      <c r="D66" s="219" t="s">
        <v>366</v>
      </c>
      <c r="E66" s="220" t="str">
        <f t="shared" si="3"/>
        <v>Cũ</v>
      </c>
      <c r="F66" s="203" t="s">
        <v>138</v>
      </c>
      <c r="G66" s="250">
        <v>353</v>
      </c>
      <c r="H66" s="203">
        <v>2016</v>
      </c>
      <c r="I66" s="206" t="s">
        <v>422</v>
      </c>
      <c r="J66" s="206">
        <f t="shared" si="19"/>
        <v>180</v>
      </c>
      <c r="K66" s="206">
        <v>48</v>
      </c>
      <c r="L66" s="229"/>
      <c r="M66" s="222">
        <v>132</v>
      </c>
      <c r="N66" s="222">
        <f t="shared" si="18"/>
        <v>138</v>
      </c>
      <c r="O66" s="222">
        <v>16</v>
      </c>
      <c r="P66" s="222"/>
      <c r="Q66" s="222">
        <v>122</v>
      </c>
      <c r="R66" s="223">
        <f t="shared" si="17"/>
        <v>0</v>
      </c>
      <c r="S66" s="206"/>
      <c r="T66" s="230"/>
      <c r="U66" s="230"/>
      <c r="V66" s="230"/>
      <c r="W66" s="230"/>
      <c r="X66" s="206">
        <v>32</v>
      </c>
      <c r="Y66" s="206"/>
      <c r="Z66" s="224"/>
      <c r="AA66" s="225">
        <f t="shared" si="4"/>
        <v>0.26666666666666666</v>
      </c>
      <c r="AB66" s="226">
        <f t="shared" si="5"/>
        <v>10</v>
      </c>
      <c r="AC66" s="226">
        <f t="shared" si="6"/>
        <v>0</v>
      </c>
      <c r="AD66" s="226">
        <f t="shared" si="7"/>
        <v>0</v>
      </c>
      <c r="AE66" s="226">
        <f t="shared" si="8"/>
        <v>10</v>
      </c>
    </row>
    <row r="67" spans="1:31" s="227" customFormat="1" ht="53.25" customHeight="1" hidden="1">
      <c r="A67" s="203" t="s">
        <v>219</v>
      </c>
      <c r="B67" s="204" t="s">
        <v>102</v>
      </c>
      <c r="C67" s="218" t="s">
        <v>383</v>
      </c>
      <c r="D67" s="219" t="s">
        <v>366</v>
      </c>
      <c r="E67" s="220" t="str">
        <f t="shared" si="3"/>
        <v>Cũ</v>
      </c>
      <c r="F67" s="203" t="s">
        <v>138</v>
      </c>
      <c r="G67" s="250">
        <v>311</v>
      </c>
      <c r="H67" s="203">
        <v>2016</v>
      </c>
      <c r="I67" s="206" t="s">
        <v>422</v>
      </c>
      <c r="J67" s="206">
        <f t="shared" si="19"/>
        <v>146</v>
      </c>
      <c r="K67" s="206">
        <v>39</v>
      </c>
      <c r="L67" s="229"/>
      <c r="M67" s="222">
        <v>107</v>
      </c>
      <c r="N67" s="222">
        <f t="shared" si="18"/>
        <v>114</v>
      </c>
      <c r="O67" s="222">
        <v>15</v>
      </c>
      <c r="P67" s="222"/>
      <c r="Q67" s="222">
        <v>99</v>
      </c>
      <c r="R67" s="223">
        <f t="shared" si="17"/>
        <v>0</v>
      </c>
      <c r="S67" s="206"/>
      <c r="T67" s="230"/>
      <c r="U67" s="230"/>
      <c r="V67" s="230"/>
      <c r="W67" s="230"/>
      <c r="X67" s="206">
        <v>24</v>
      </c>
      <c r="Y67" s="206"/>
      <c r="Z67" s="224"/>
      <c r="AA67" s="225">
        <f t="shared" si="4"/>
        <v>0.2671232876712329</v>
      </c>
      <c r="AB67" s="226">
        <f t="shared" si="5"/>
        <v>8</v>
      </c>
      <c r="AC67" s="226">
        <f t="shared" si="6"/>
        <v>0</v>
      </c>
      <c r="AD67" s="226">
        <f t="shared" si="7"/>
        <v>0</v>
      </c>
      <c r="AE67" s="226">
        <f t="shared" si="8"/>
        <v>8</v>
      </c>
    </row>
    <row r="68" spans="1:31" s="227" customFormat="1" ht="53.25" customHeight="1" hidden="1">
      <c r="A68" s="203" t="s">
        <v>220</v>
      </c>
      <c r="B68" s="204" t="s">
        <v>103</v>
      </c>
      <c r="C68" s="218" t="s">
        <v>384</v>
      </c>
      <c r="D68" s="219" t="s">
        <v>366</v>
      </c>
      <c r="E68" s="220" t="str">
        <f t="shared" si="3"/>
        <v>Cũ</v>
      </c>
      <c r="F68" s="203" t="s">
        <v>138</v>
      </c>
      <c r="G68" s="250">
        <v>380</v>
      </c>
      <c r="H68" s="203">
        <v>2016</v>
      </c>
      <c r="I68" s="206" t="s">
        <v>422</v>
      </c>
      <c r="J68" s="206">
        <f t="shared" si="19"/>
        <v>191</v>
      </c>
      <c r="K68" s="206">
        <v>47</v>
      </c>
      <c r="L68" s="229"/>
      <c r="M68" s="222">
        <v>144</v>
      </c>
      <c r="N68" s="222">
        <f t="shared" si="18"/>
        <v>142</v>
      </c>
      <c r="O68" s="222">
        <v>14</v>
      </c>
      <c r="P68" s="222"/>
      <c r="Q68" s="222">
        <v>128</v>
      </c>
      <c r="R68" s="223">
        <f t="shared" si="17"/>
        <v>0</v>
      </c>
      <c r="S68" s="206"/>
      <c r="T68" s="230"/>
      <c r="U68" s="230"/>
      <c r="V68" s="230"/>
      <c r="W68" s="230"/>
      <c r="X68" s="206">
        <v>33</v>
      </c>
      <c r="Y68" s="206"/>
      <c r="Z68" s="224"/>
      <c r="AA68" s="225">
        <f t="shared" si="4"/>
        <v>0.24607329842931938</v>
      </c>
      <c r="AB68" s="226">
        <f t="shared" si="5"/>
        <v>16</v>
      </c>
      <c r="AC68" s="226">
        <f t="shared" si="6"/>
        <v>0</v>
      </c>
      <c r="AD68" s="226">
        <f t="shared" si="7"/>
        <v>0</v>
      </c>
      <c r="AE68" s="226">
        <f t="shared" si="8"/>
        <v>16</v>
      </c>
    </row>
    <row r="69" spans="1:31" s="227" customFormat="1" ht="53.25" customHeight="1" hidden="1">
      <c r="A69" s="203" t="s">
        <v>221</v>
      </c>
      <c r="B69" s="204" t="s">
        <v>104</v>
      </c>
      <c r="C69" s="218" t="s">
        <v>385</v>
      </c>
      <c r="D69" s="219" t="s">
        <v>366</v>
      </c>
      <c r="E69" s="220" t="str">
        <f t="shared" si="3"/>
        <v>Cũ</v>
      </c>
      <c r="F69" s="203" t="s">
        <v>139</v>
      </c>
      <c r="G69" s="250">
        <v>170</v>
      </c>
      <c r="H69" s="203">
        <v>2016</v>
      </c>
      <c r="I69" s="206" t="s">
        <v>421</v>
      </c>
      <c r="J69" s="206">
        <f t="shared" si="19"/>
        <v>80</v>
      </c>
      <c r="K69" s="206">
        <v>21</v>
      </c>
      <c r="L69" s="229"/>
      <c r="M69" s="222">
        <v>59</v>
      </c>
      <c r="N69" s="222">
        <f t="shared" si="18"/>
        <v>65</v>
      </c>
      <c r="O69" s="222">
        <v>11</v>
      </c>
      <c r="P69" s="222"/>
      <c r="Q69" s="222">
        <v>54</v>
      </c>
      <c r="R69" s="223">
        <f t="shared" si="17"/>
        <v>0</v>
      </c>
      <c r="S69" s="206"/>
      <c r="T69" s="230"/>
      <c r="U69" s="230"/>
      <c r="V69" s="230"/>
      <c r="W69" s="230"/>
      <c r="X69" s="206">
        <v>10</v>
      </c>
      <c r="Y69" s="206"/>
      <c r="Z69" s="224"/>
      <c r="AA69" s="225">
        <f t="shared" si="4"/>
        <v>0.2625</v>
      </c>
      <c r="AB69" s="226">
        <f t="shared" si="5"/>
        <v>5</v>
      </c>
      <c r="AC69" s="226">
        <f t="shared" si="6"/>
        <v>0</v>
      </c>
      <c r="AD69" s="226">
        <f t="shared" si="7"/>
        <v>0</v>
      </c>
      <c r="AE69" s="226">
        <f t="shared" si="8"/>
        <v>5</v>
      </c>
    </row>
    <row r="70" spans="1:31" s="227" customFormat="1" ht="53.25" customHeight="1" hidden="1">
      <c r="A70" s="203" t="s">
        <v>222</v>
      </c>
      <c r="B70" s="204" t="s">
        <v>105</v>
      </c>
      <c r="C70" s="218" t="s">
        <v>386</v>
      </c>
      <c r="D70" s="219" t="s">
        <v>366</v>
      </c>
      <c r="E70" s="220" t="str">
        <f t="shared" si="3"/>
        <v>Cũ</v>
      </c>
      <c r="F70" s="203" t="s">
        <v>139</v>
      </c>
      <c r="G70" s="250">
        <v>302</v>
      </c>
      <c r="H70" s="203">
        <v>2016</v>
      </c>
      <c r="I70" s="206" t="s">
        <v>421</v>
      </c>
      <c r="J70" s="206">
        <f t="shared" si="19"/>
        <v>141</v>
      </c>
      <c r="K70" s="206">
        <v>38</v>
      </c>
      <c r="L70" s="229"/>
      <c r="M70" s="222">
        <v>103</v>
      </c>
      <c r="N70" s="222">
        <f t="shared" si="18"/>
        <v>108</v>
      </c>
      <c r="O70" s="222">
        <v>12</v>
      </c>
      <c r="P70" s="222"/>
      <c r="Q70" s="222">
        <v>96</v>
      </c>
      <c r="R70" s="223">
        <f t="shared" si="17"/>
        <v>0</v>
      </c>
      <c r="S70" s="206"/>
      <c r="T70" s="230"/>
      <c r="U70" s="230"/>
      <c r="V70" s="230"/>
      <c r="W70" s="230"/>
      <c r="X70" s="206">
        <v>26</v>
      </c>
      <c r="Y70" s="206"/>
      <c r="Z70" s="224"/>
      <c r="AA70" s="225">
        <f t="shared" si="4"/>
        <v>0.2695035460992908</v>
      </c>
      <c r="AB70" s="226">
        <f t="shared" si="5"/>
        <v>7</v>
      </c>
      <c r="AC70" s="226">
        <f t="shared" si="6"/>
        <v>0</v>
      </c>
      <c r="AD70" s="226">
        <f t="shared" si="7"/>
        <v>0</v>
      </c>
      <c r="AE70" s="226">
        <f t="shared" si="8"/>
        <v>7</v>
      </c>
    </row>
    <row r="71" spans="1:31" s="227" customFormat="1" ht="57" customHeight="1" hidden="1">
      <c r="A71" s="203" t="s">
        <v>223</v>
      </c>
      <c r="B71" s="204" t="s">
        <v>106</v>
      </c>
      <c r="C71" s="218" t="s">
        <v>387</v>
      </c>
      <c r="D71" s="219" t="s">
        <v>366</v>
      </c>
      <c r="E71" s="220" t="str">
        <f t="shared" si="3"/>
        <v>Cũ</v>
      </c>
      <c r="F71" s="203" t="s">
        <v>139</v>
      </c>
      <c r="G71" s="250">
        <v>130</v>
      </c>
      <c r="H71" s="203">
        <v>2016</v>
      </c>
      <c r="I71" s="206" t="s">
        <v>421</v>
      </c>
      <c r="J71" s="206">
        <f t="shared" si="19"/>
        <v>61</v>
      </c>
      <c r="K71" s="206">
        <v>17</v>
      </c>
      <c r="L71" s="229"/>
      <c r="M71" s="222">
        <v>44</v>
      </c>
      <c r="N71" s="222">
        <f t="shared" si="18"/>
        <v>53</v>
      </c>
      <c r="O71" s="222">
        <v>10</v>
      </c>
      <c r="P71" s="222"/>
      <c r="Q71" s="222">
        <v>43</v>
      </c>
      <c r="R71" s="223">
        <f t="shared" si="17"/>
        <v>0</v>
      </c>
      <c r="S71" s="206"/>
      <c r="T71" s="230"/>
      <c r="U71" s="230"/>
      <c r="V71" s="230"/>
      <c r="W71" s="230"/>
      <c r="X71" s="206">
        <v>7</v>
      </c>
      <c r="Y71" s="206"/>
      <c r="Z71" s="224"/>
      <c r="AA71" s="225">
        <f t="shared" si="4"/>
        <v>0.2786885245901639</v>
      </c>
      <c r="AB71" s="226">
        <f t="shared" si="5"/>
        <v>1</v>
      </c>
      <c r="AC71" s="226">
        <f t="shared" si="6"/>
        <v>0</v>
      </c>
      <c r="AD71" s="226">
        <f t="shared" si="7"/>
        <v>0</v>
      </c>
      <c r="AE71" s="226">
        <f t="shared" si="8"/>
        <v>1</v>
      </c>
    </row>
    <row r="72" spans="1:31" s="227" customFormat="1" ht="51.75" customHeight="1" hidden="1">
      <c r="A72" s="203" t="s">
        <v>224</v>
      </c>
      <c r="B72" s="204" t="s">
        <v>107</v>
      </c>
      <c r="C72" s="218" t="s">
        <v>385</v>
      </c>
      <c r="D72" s="219" t="s">
        <v>366</v>
      </c>
      <c r="E72" s="220" t="str">
        <f t="shared" si="3"/>
        <v>Cũ</v>
      </c>
      <c r="F72" s="203" t="s">
        <v>137</v>
      </c>
      <c r="G72" s="250">
        <v>215</v>
      </c>
      <c r="H72" s="203">
        <v>2016</v>
      </c>
      <c r="I72" s="206" t="s">
        <v>420</v>
      </c>
      <c r="J72" s="206">
        <f t="shared" si="19"/>
        <v>101</v>
      </c>
      <c r="K72" s="206">
        <v>27</v>
      </c>
      <c r="L72" s="229"/>
      <c r="M72" s="222">
        <v>74</v>
      </c>
      <c r="N72" s="222">
        <f t="shared" si="18"/>
        <v>80</v>
      </c>
      <c r="O72" s="222">
        <v>11</v>
      </c>
      <c r="P72" s="222"/>
      <c r="Q72" s="222">
        <v>69</v>
      </c>
      <c r="R72" s="223">
        <f t="shared" si="17"/>
        <v>0</v>
      </c>
      <c r="S72" s="206"/>
      <c r="T72" s="230"/>
      <c r="U72" s="230"/>
      <c r="V72" s="230"/>
      <c r="W72" s="230"/>
      <c r="X72" s="206">
        <v>16</v>
      </c>
      <c r="Y72" s="206"/>
      <c r="Z72" s="224"/>
      <c r="AA72" s="225">
        <f t="shared" si="4"/>
        <v>0.26732673267326734</v>
      </c>
      <c r="AB72" s="226">
        <f t="shared" si="5"/>
        <v>5</v>
      </c>
      <c r="AC72" s="226">
        <f t="shared" si="6"/>
        <v>0</v>
      </c>
      <c r="AD72" s="226">
        <f t="shared" si="7"/>
        <v>0</v>
      </c>
      <c r="AE72" s="226">
        <f t="shared" si="8"/>
        <v>5</v>
      </c>
    </row>
    <row r="73" spans="1:31" s="227" customFormat="1" ht="54" customHeight="1" hidden="1">
      <c r="A73" s="203" t="s">
        <v>225</v>
      </c>
      <c r="B73" s="204" t="s">
        <v>108</v>
      </c>
      <c r="C73" s="218" t="s">
        <v>380</v>
      </c>
      <c r="D73" s="219" t="s">
        <v>366</v>
      </c>
      <c r="E73" s="220" t="str">
        <f t="shared" si="3"/>
        <v>Cũ</v>
      </c>
      <c r="F73" s="203" t="s">
        <v>140</v>
      </c>
      <c r="G73" s="250">
        <v>195</v>
      </c>
      <c r="H73" s="203">
        <v>2016</v>
      </c>
      <c r="I73" s="206" t="s">
        <v>419</v>
      </c>
      <c r="J73" s="206">
        <f t="shared" si="19"/>
        <v>155</v>
      </c>
      <c r="K73" s="206">
        <v>40</v>
      </c>
      <c r="L73" s="229"/>
      <c r="M73" s="222">
        <v>115</v>
      </c>
      <c r="N73" s="222">
        <f t="shared" si="18"/>
        <v>132</v>
      </c>
      <c r="O73" s="222">
        <v>25</v>
      </c>
      <c r="P73" s="222"/>
      <c r="Q73" s="222">
        <v>107</v>
      </c>
      <c r="R73" s="223">
        <f t="shared" si="17"/>
        <v>0</v>
      </c>
      <c r="S73" s="206"/>
      <c r="T73" s="230"/>
      <c r="U73" s="230"/>
      <c r="V73" s="230"/>
      <c r="W73" s="230"/>
      <c r="X73" s="206">
        <v>15</v>
      </c>
      <c r="Y73" s="206"/>
      <c r="Z73" s="224"/>
      <c r="AA73" s="225">
        <f t="shared" si="4"/>
        <v>0.25806451612903225</v>
      </c>
      <c r="AB73" s="226">
        <f t="shared" si="5"/>
        <v>8</v>
      </c>
      <c r="AC73" s="226">
        <f t="shared" si="6"/>
        <v>0</v>
      </c>
      <c r="AD73" s="226">
        <f t="shared" si="7"/>
        <v>0</v>
      </c>
      <c r="AE73" s="226">
        <f t="shared" si="8"/>
        <v>8</v>
      </c>
    </row>
    <row r="74" spans="1:31" s="227" customFormat="1" ht="51" customHeight="1" hidden="1">
      <c r="A74" s="203" t="s">
        <v>226</v>
      </c>
      <c r="B74" s="204" t="s">
        <v>109</v>
      </c>
      <c r="C74" s="218" t="s">
        <v>363</v>
      </c>
      <c r="D74" s="219" t="s">
        <v>366</v>
      </c>
      <c r="E74" s="220" t="str">
        <f t="shared" si="3"/>
        <v>Cũ</v>
      </c>
      <c r="F74" s="203" t="s">
        <v>140</v>
      </c>
      <c r="G74" s="250">
        <v>100</v>
      </c>
      <c r="H74" s="203">
        <v>2016</v>
      </c>
      <c r="I74" s="206" t="s">
        <v>418</v>
      </c>
      <c r="J74" s="206">
        <f t="shared" si="19"/>
        <v>47</v>
      </c>
      <c r="K74" s="206">
        <v>13</v>
      </c>
      <c r="L74" s="229"/>
      <c r="M74" s="222">
        <v>34</v>
      </c>
      <c r="N74" s="222">
        <f t="shared" si="18"/>
        <v>32</v>
      </c>
      <c r="O74" s="222"/>
      <c r="P74" s="222"/>
      <c r="Q74" s="222">
        <v>32</v>
      </c>
      <c r="R74" s="223">
        <f t="shared" si="17"/>
        <v>0</v>
      </c>
      <c r="S74" s="206"/>
      <c r="T74" s="230"/>
      <c r="U74" s="230"/>
      <c r="V74" s="230"/>
      <c r="W74" s="230"/>
      <c r="X74" s="206">
        <v>13</v>
      </c>
      <c r="Y74" s="206"/>
      <c r="Z74" s="224"/>
      <c r="AA74" s="225">
        <f t="shared" si="4"/>
        <v>0.2765957446808511</v>
      </c>
      <c r="AB74" s="226">
        <f t="shared" si="5"/>
        <v>2</v>
      </c>
      <c r="AC74" s="226">
        <f t="shared" si="6"/>
        <v>0</v>
      </c>
      <c r="AD74" s="226">
        <f t="shared" si="7"/>
        <v>0</v>
      </c>
      <c r="AE74" s="226">
        <f t="shared" si="8"/>
        <v>2</v>
      </c>
    </row>
    <row r="75" spans="1:31" s="227" customFormat="1" ht="55.5" customHeight="1" hidden="1">
      <c r="A75" s="203" t="s">
        <v>227</v>
      </c>
      <c r="B75" s="204" t="s">
        <v>110</v>
      </c>
      <c r="C75" s="218" t="s">
        <v>380</v>
      </c>
      <c r="D75" s="219" t="s">
        <v>366</v>
      </c>
      <c r="E75" s="220" t="str">
        <f t="shared" si="3"/>
        <v>Cũ</v>
      </c>
      <c r="F75" s="203" t="s">
        <v>141</v>
      </c>
      <c r="G75" s="250">
        <v>277</v>
      </c>
      <c r="H75" s="203">
        <v>2016</v>
      </c>
      <c r="I75" s="206" t="s">
        <v>417</v>
      </c>
      <c r="J75" s="206">
        <f t="shared" si="19"/>
        <v>219</v>
      </c>
      <c r="K75" s="206">
        <v>56</v>
      </c>
      <c r="L75" s="229"/>
      <c r="M75" s="222">
        <v>163</v>
      </c>
      <c r="N75" s="222">
        <f t="shared" si="18"/>
        <v>177</v>
      </c>
      <c r="O75" s="222">
        <v>25</v>
      </c>
      <c r="P75" s="222"/>
      <c r="Q75" s="222">
        <v>152</v>
      </c>
      <c r="R75" s="223">
        <f t="shared" si="17"/>
        <v>0</v>
      </c>
      <c r="S75" s="206"/>
      <c r="T75" s="230"/>
      <c r="U75" s="230"/>
      <c r="V75" s="230"/>
      <c r="W75" s="230"/>
      <c r="X75" s="206">
        <v>31</v>
      </c>
      <c r="Y75" s="206"/>
      <c r="Z75" s="224"/>
      <c r="AA75" s="225">
        <f t="shared" si="4"/>
        <v>0.2557077625570776</v>
      </c>
      <c r="AB75" s="226">
        <f t="shared" si="5"/>
        <v>11</v>
      </c>
      <c r="AC75" s="226">
        <f t="shared" si="6"/>
        <v>0</v>
      </c>
      <c r="AD75" s="226">
        <f t="shared" si="7"/>
        <v>0</v>
      </c>
      <c r="AE75" s="226">
        <f t="shared" si="8"/>
        <v>11</v>
      </c>
    </row>
    <row r="76" spans="1:31" s="227" customFormat="1" ht="53.25" customHeight="1" hidden="1">
      <c r="A76" s="203" t="s">
        <v>228</v>
      </c>
      <c r="B76" s="204" t="s">
        <v>111</v>
      </c>
      <c r="C76" s="218" t="s">
        <v>381</v>
      </c>
      <c r="D76" s="219" t="s">
        <v>366</v>
      </c>
      <c r="E76" s="220" t="str">
        <f t="shared" si="3"/>
        <v>Cũ</v>
      </c>
      <c r="F76" s="203" t="s">
        <v>141</v>
      </c>
      <c r="G76" s="250">
        <v>162</v>
      </c>
      <c r="H76" s="203">
        <v>2016</v>
      </c>
      <c r="I76" s="206" t="s">
        <v>417</v>
      </c>
      <c r="J76" s="206">
        <f t="shared" si="19"/>
        <v>128</v>
      </c>
      <c r="K76" s="206">
        <v>33</v>
      </c>
      <c r="L76" s="229"/>
      <c r="M76" s="222">
        <v>95</v>
      </c>
      <c r="N76" s="222">
        <f t="shared" si="18"/>
        <v>109</v>
      </c>
      <c r="O76" s="222">
        <v>20</v>
      </c>
      <c r="P76" s="222"/>
      <c r="Q76" s="222">
        <v>89</v>
      </c>
      <c r="R76" s="223">
        <f t="shared" si="17"/>
        <v>0</v>
      </c>
      <c r="S76" s="206"/>
      <c r="T76" s="230"/>
      <c r="U76" s="230"/>
      <c r="V76" s="230"/>
      <c r="W76" s="230"/>
      <c r="X76" s="206">
        <v>13</v>
      </c>
      <c r="Y76" s="206"/>
      <c r="Z76" s="224"/>
      <c r="AA76" s="225">
        <f t="shared" si="4"/>
        <v>0.2578125</v>
      </c>
      <c r="AB76" s="226">
        <f t="shared" si="5"/>
        <v>6</v>
      </c>
      <c r="AC76" s="226">
        <f t="shared" si="6"/>
        <v>0</v>
      </c>
      <c r="AD76" s="226">
        <f t="shared" si="7"/>
        <v>0</v>
      </c>
      <c r="AE76" s="226">
        <f t="shared" si="8"/>
        <v>6</v>
      </c>
    </row>
    <row r="77" spans="1:31" s="227" customFormat="1" ht="60.75" customHeight="1" hidden="1">
      <c r="A77" s="203" t="s">
        <v>229</v>
      </c>
      <c r="B77" s="204" t="s">
        <v>112</v>
      </c>
      <c r="C77" s="218" t="s">
        <v>386</v>
      </c>
      <c r="D77" s="219" t="s">
        <v>366</v>
      </c>
      <c r="E77" s="220" t="str">
        <f t="shared" si="3"/>
        <v>Cũ</v>
      </c>
      <c r="F77" s="203" t="s">
        <v>141</v>
      </c>
      <c r="G77" s="250">
        <v>310</v>
      </c>
      <c r="H77" s="203">
        <v>2016</v>
      </c>
      <c r="I77" s="206" t="s">
        <v>416</v>
      </c>
      <c r="J77" s="206">
        <f t="shared" si="19"/>
        <v>146</v>
      </c>
      <c r="K77" s="206">
        <v>39</v>
      </c>
      <c r="L77" s="229"/>
      <c r="M77" s="222">
        <v>107</v>
      </c>
      <c r="N77" s="222">
        <f t="shared" si="18"/>
        <v>111</v>
      </c>
      <c r="O77" s="222">
        <v>12</v>
      </c>
      <c r="P77" s="222"/>
      <c r="Q77" s="222">
        <v>99</v>
      </c>
      <c r="R77" s="223">
        <f t="shared" si="17"/>
        <v>0</v>
      </c>
      <c r="S77" s="206"/>
      <c r="T77" s="230"/>
      <c r="U77" s="230"/>
      <c r="V77" s="230"/>
      <c r="W77" s="230"/>
      <c r="X77" s="206">
        <v>27</v>
      </c>
      <c r="Y77" s="206"/>
      <c r="Z77" s="277"/>
      <c r="AA77" s="225">
        <f t="shared" si="4"/>
        <v>0.2671232876712329</v>
      </c>
      <c r="AB77" s="226">
        <f t="shared" si="5"/>
        <v>8</v>
      </c>
      <c r="AC77" s="226">
        <f t="shared" si="6"/>
        <v>0</v>
      </c>
      <c r="AD77" s="226">
        <f t="shared" si="7"/>
        <v>0</v>
      </c>
      <c r="AE77" s="226">
        <f t="shared" si="8"/>
        <v>8</v>
      </c>
    </row>
    <row r="78" spans="1:31" s="227" customFormat="1" ht="51" customHeight="1" hidden="1">
      <c r="A78" s="203" t="s">
        <v>230</v>
      </c>
      <c r="B78" s="204" t="s">
        <v>113</v>
      </c>
      <c r="C78" s="218" t="s">
        <v>363</v>
      </c>
      <c r="D78" s="219" t="s">
        <v>366</v>
      </c>
      <c r="E78" s="220" t="str">
        <f t="shared" si="3"/>
        <v>Cũ</v>
      </c>
      <c r="F78" s="203" t="s">
        <v>135</v>
      </c>
      <c r="G78" s="250">
        <v>190</v>
      </c>
      <c r="H78" s="203">
        <v>2016</v>
      </c>
      <c r="I78" s="206" t="s">
        <v>415</v>
      </c>
      <c r="J78" s="206">
        <f t="shared" si="19"/>
        <v>90</v>
      </c>
      <c r="K78" s="206">
        <v>24</v>
      </c>
      <c r="L78" s="229"/>
      <c r="M78" s="222">
        <v>66</v>
      </c>
      <c r="N78" s="222">
        <f t="shared" si="18"/>
        <v>61</v>
      </c>
      <c r="O78" s="222"/>
      <c r="P78" s="222"/>
      <c r="Q78" s="222">
        <v>61</v>
      </c>
      <c r="R78" s="223">
        <f t="shared" si="17"/>
        <v>0</v>
      </c>
      <c r="S78" s="206"/>
      <c r="T78" s="230"/>
      <c r="U78" s="230"/>
      <c r="V78" s="230"/>
      <c r="W78" s="230"/>
      <c r="X78" s="206">
        <v>24</v>
      </c>
      <c r="Y78" s="206"/>
      <c r="Z78" s="224"/>
      <c r="AA78" s="225">
        <f t="shared" si="4"/>
        <v>0.26666666666666666</v>
      </c>
      <c r="AB78" s="226">
        <f t="shared" si="5"/>
        <v>5</v>
      </c>
      <c r="AC78" s="226">
        <f t="shared" si="6"/>
        <v>0</v>
      </c>
      <c r="AD78" s="226">
        <f t="shared" si="7"/>
        <v>0</v>
      </c>
      <c r="AE78" s="226">
        <f t="shared" si="8"/>
        <v>5</v>
      </c>
    </row>
    <row r="79" spans="1:31" s="227" customFormat="1" ht="54" customHeight="1" hidden="1">
      <c r="A79" s="203" t="s">
        <v>231</v>
      </c>
      <c r="B79" s="204" t="s">
        <v>114</v>
      </c>
      <c r="C79" s="218" t="s">
        <v>385</v>
      </c>
      <c r="D79" s="219" t="s">
        <v>366</v>
      </c>
      <c r="E79" s="220" t="str">
        <f t="shared" si="3"/>
        <v>Cũ</v>
      </c>
      <c r="F79" s="203" t="s">
        <v>135</v>
      </c>
      <c r="G79" s="250">
        <v>160</v>
      </c>
      <c r="H79" s="203">
        <v>2016</v>
      </c>
      <c r="I79" s="206" t="s">
        <v>415</v>
      </c>
      <c r="J79" s="206">
        <f t="shared" si="19"/>
        <v>79</v>
      </c>
      <c r="K79" s="206">
        <v>20</v>
      </c>
      <c r="L79" s="229"/>
      <c r="M79" s="222">
        <v>59</v>
      </c>
      <c r="N79" s="222">
        <f t="shared" si="18"/>
        <v>64</v>
      </c>
      <c r="O79" s="222">
        <v>11</v>
      </c>
      <c r="P79" s="222"/>
      <c r="Q79" s="222">
        <v>53</v>
      </c>
      <c r="R79" s="223">
        <f t="shared" si="17"/>
        <v>0</v>
      </c>
      <c r="S79" s="206"/>
      <c r="T79" s="230"/>
      <c r="U79" s="230"/>
      <c r="V79" s="230"/>
      <c r="W79" s="230"/>
      <c r="X79" s="206">
        <v>9</v>
      </c>
      <c r="Y79" s="206"/>
      <c r="Z79" s="224"/>
      <c r="AA79" s="225">
        <f t="shared" si="4"/>
        <v>0.25316455696202533</v>
      </c>
      <c r="AB79" s="226">
        <f t="shared" si="5"/>
        <v>6</v>
      </c>
      <c r="AC79" s="226">
        <f t="shared" si="6"/>
        <v>0</v>
      </c>
      <c r="AD79" s="226">
        <f t="shared" si="7"/>
        <v>0</v>
      </c>
      <c r="AE79" s="226">
        <f t="shared" si="8"/>
        <v>6</v>
      </c>
    </row>
    <row r="80" spans="1:31" s="227" customFormat="1" ht="55.5" customHeight="1" hidden="1">
      <c r="A80" s="203" t="s">
        <v>232</v>
      </c>
      <c r="B80" s="204" t="s">
        <v>115</v>
      </c>
      <c r="C80" s="218" t="s">
        <v>387</v>
      </c>
      <c r="D80" s="219" t="s">
        <v>366</v>
      </c>
      <c r="E80" s="220" t="str">
        <f t="shared" si="3"/>
        <v>Cũ</v>
      </c>
      <c r="F80" s="203" t="s">
        <v>135</v>
      </c>
      <c r="G80" s="250">
        <v>150</v>
      </c>
      <c r="H80" s="203">
        <v>2016</v>
      </c>
      <c r="I80" s="206" t="s">
        <v>415</v>
      </c>
      <c r="J80" s="206">
        <f t="shared" si="19"/>
        <v>70</v>
      </c>
      <c r="K80" s="206">
        <v>19</v>
      </c>
      <c r="L80" s="229"/>
      <c r="M80" s="222">
        <v>51</v>
      </c>
      <c r="N80" s="222">
        <f t="shared" si="18"/>
        <v>58</v>
      </c>
      <c r="O80" s="222">
        <v>10</v>
      </c>
      <c r="P80" s="222"/>
      <c r="Q80" s="222">
        <v>48</v>
      </c>
      <c r="R80" s="223">
        <f t="shared" si="17"/>
        <v>0</v>
      </c>
      <c r="S80" s="206"/>
      <c r="T80" s="230"/>
      <c r="U80" s="230"/>
      <c r="V80" s="230"/>
      <c r="W80" s="230"/>
      <c r="X80" s="206">
        <v>9</v>
      </c>
      <c r="Y80" s="206"/>
      <c r="Z80" s="224"/>
      <c r="AA80" s="225">
        <f t="shared" si="4"/>
        <v>0.2714285714285714</v>
      </c>
      <c r="AB80" s="226">
        <f t="shared" si="5"/>
        <v>3</v>
      </c>
      <c r="AC80" s="226">
        <f t="shared" si="6"/>
        <v>0</v>
      </c>
      <c r="AD80" s="226">
        <f t="shared" si="7"/>
        <v>0</v>
      </c>
      <c r="AE80" s="226">
        <f t="shared" si="8"/>
        <v>3</v>
      </c>
    </row>
    <row r="81" spans="1:31" s="227" customFormat="1" ht="51" customHeight="1" hidden="1">
      <c r="A81" s="203" t="s">
        <v>233</v>
      </c>
      <c r="B81" s="204" t="s">
        <v>116</v>
      </c>
      <c r="C81" s="218" t="s">
        <v>383</v>
      </c>
      <c r="D81" s="219" t="s">
        <v>366</v>
      </c>
      <c r="E81" s="220" t="str">
        <f aca="true" t="shared" si="20" ref="E81:E144">IF(LEFT(H81,4)="2017","Mới","Cũ")</f>
        <v>Cũ</v>
      </c>
      <c r="F81" s="203" t="s">
        <v>135</v>
      </c>
      <c r="G81" s="250">
        <v>255</v>
      </c>
      <c r="H81" s="203">
        <v>2016</v>
      </c>
      <c r="I81" s="206" t="s">
        <v>415</v>
      </c>
      <c r="J81" s="206">
        <f t="shared" si="19"/>
        <v>128</v>
      </c>
      <c r="K81" s="206">
        <v>32</v>
      </c>
      <c r="L81" s="229"/>
      <c r="M81" s="222">
        <v>96</v>
      </c>
      <c r="N81" s="222">
        <f t="shared" si="18"/>
        <v>102</v>
      </c>
      <c r="O81" s="222">
        <v>15</v>
      </c>
      <c r="P81" s="222"/>
      <c r="Q81" s="222">
        <v>87</v>
      </c>
      <c r="R81" s="223">
        <f t="shared" si="17"/>
        <v>0</v>
      </c>
      <c r="S81" s="206"/>
      <c r="T81" s="230"/>
      <c r="U81" s="230"/>
      <c r="V81" s="230"/>
      <c r="W81" s="230"/>
      <c r="X81" s="206">
        <v>17</v>
      </c>
      <c r="Y81" s="206"/>
      <c r="Z81" s="224"/>
      <c r="AA81" s="225">
        <f aca="true" t="shared" si="21" ref="AA81:AA106">(K81+L81)/J81</f>
        <v>0.25</v>
      </c>
      <c r="AB81" s="226">
        <f aca="true" t="shared" si="22" ref="AB81:AB144">J81-N81-R81-W81-X81-Y81</f>
        <v>9</v>
      </c>
      <c r="AC81" s="226">
        <f aca="true" t="shared" si="23" ref="AC81:AC144">K81-O81-S81-X81-Y81</f>
        <v>0</v>
      </c>
      <c r="AD81" s="226">
        <f aca="true" t="shared" si="24" ref="AD81:AD144">L81-P81-T81-W81</f>
        <v>0</v>
      </c>
      <c r="AE81" s="226">
        <f aca="true" t="shared" si="25" ref="AE81:AE144">M81-Q81-U81-V81</f>
        <v>9</v>
      </c>
    </row>
    <row r="82" spans="1:31" s="227" customFormat="1" ht="57" customHeight="1" hidden="1">
      <c r="A82" s="203" t="s">
        <v>234</v>
      </c>
      <c r="B82" s="204" t="s">
        <v>117</v>
      </c>
      <c r="C82" s="246" t="s">
        <v>369</v>
      </c>
      <c r="D82" s="219" t="s">
        <v>366</v>
      </c>
      <c r="E82" s="220" t="str">
        <f t="shared" si="20"/>
        <v>Cũ</v>
      </c>
      <c r="F82" s="203" t="s">
        <v>142</v>
      </c>
      <c r="G82" s="250">
        <v>205</v>
      </c>
      <c r="H82" s="203">
        <v>2016</v>
      </c>
      <c r="I82" s="206" t="s">
        <v>414</v>
      </c>
      <c r="J82" s="206">
        <f t="shared" si="19"/>
        <v>96</v>
      </c>
      <c r="K82" s="206">
        <v>25</v>
      </c>
      <c r="L82" s="229"/>
      <c r="M82" s="222">
        <v>71</v>
      </c>
      <c r="N82" s="222">
        <f t="shared" si="18"/>
        <v>65</v>
      </c>
      <c r="O82" s="222"/>
      <c r="P82" s="222"/>
      <c r="Q82" s="222">
        <v>65</v>
      </c>
      <c r="R82" s="223">
        <f t="shared" si="17"/>
        <v>0</v>
      </c>
      <c r="S82" s="206"/>
      <c r="T82" s="230"/>
      <c r="U82" s="230"/>
      <c r="V82" s="230"/>
      <c r="W82" s="230"/>
      <c r="X82" s="206">
        <v>25</v>
      </c>
      <c r="Y82" s="206"/>
      <c r="Z82" s="224"/>
      <c r="AA82" s="225">
        <f t="shared" si="21"/>
        <v>0.2604166666666667</v>
      </c>
      <c r="AB82" s="226">
        <f t="shared" si="22"/>
        <v>6</v>
      </c>
      <c r="AC82" s="226">
        <f t="shared" si="23"/>
        <v>0</v>
      </c>
      <c r="AD82" s="226">
        <f t="shared" si="24"/>
        <v>0</v>
      </c>
      <c r="AE82" s="226">
        <f t="shared" si="25"/>
        <v>6</v>
      </c>
    </row>
    <row r="83" spans="1:31" s="227" customFormat="1" ht="53.25" customHeight="1" hidden="1">
      <c r="A83" s="203" t="s">
        <v>235</v>
      </c>
      <c r="B83" s="204" t="s">
        <v>118</v>
      </c>
      <c r="C83" s="218" t="s">
        <v>383</v>
      </c>
      <c r="D83" s="219" t="s">
        <v>366</v>
      </c>
      <c r="E83" s="220" t="str">
        <f t="shared" si="20"/>
        <v>Cũ</v>
      </c>
      <c r="F83" s="203" t="s">
        <v>142</v>
      </c>
      <c r="G83" s="250">
        <v>475</v>
      </c>
      <c r="H83" s="203">
        <v>2016</v>
      </c>
      <c r="I83" s="206" t="s">
        <v>414</v>
      </c>
      <c r="J83" s="206">
        <f t="shared" si="19"/>
        <v>221</v>
      </c>
      <c r="K83" s="206">
        <v>58</v>
      </c>
      <c r="L83" s="229"/>
      <c r="M83" s="222">
        <v>163</v>
      </c>
      <c r="N83" s="222">
        <f t="shared" si="18"/>
        <v>165</v>
      </c>
      <c r="O83" s="222">
        <v>15</v>
      </c>
      <c r="P83" s="222"/>
      <c r="Q83" s="222">
        <v>150</v>
      </c>
      <c r="R83" s="223">
        <f t="shared" si="17"/>
        <v>0</v>
      </c>
      <c r="S83" s="206"/>
      <c r="T83" s="230"/>
      <c r="U83" s="230"/>
      <c r="V83" s="230"/>
      <c r="W83" s="230"/>
      <c r="X83" s="206">
        <v>43</v>
      </c>
      <c r="Y83" s="206"/>
      <c r="Z83" s="224"/>
      <c r="AA83" s="225">
        <f t="shared" si="21"/>
        <v>0.26244343891402716</v>
      </c>
      <c r="AB83" s="226">
        <f t="shared" si="22"/>
        <v>13</v>
      </c>
      <c r="AC83" s="226">
        <f t="shared" si="23"/>
        <v>0</v>
      </c>
      <c r="AD83" s="226">
        <f t="shared" si="24"/>
        <v>0</v>
      </c>
      <c r="AE83" s="226">
        <f t="shared" si="25"/>
        <v>13</v>
      </c>
    </row>
    <row r="84" spans="1:31" s="227" customFormat="1" ht="58.5" customHeight="1" hidden="1">
      <c r="A84" s="203" t="s">
        <v>236</v>
      </c>
      <c r="B84" s="204" t="s">
        <v>119</v>
      </c>
      <c r="C84" s="246" t="s">
        <v>369</v>
      </c>
      <c r="D84" s="219" t="s">
        <v>366</v>
      </c>
      <c r="E84" s="220" t="str">
        <f t="shared" si="20"/>
        <v>Cũ</v>
      </c>
      <c r="F84" s="203" t="s">
        <v>142</v>
      </c>
      <c r="G84" s="250">
        <v>321</v>
      </c>
      <c r="H84" s="203">
        <v>2016</v>
      </c>
      <c r="I84" s="206" t="s">
        <v>414</v>
      </c>
      <c r="J84" s="206">
        <f t="shared" si="19"/>
        <v>150</v>
      </c>
      <c r="K84" s="206">
        <v>39</v>
      </c>
      <c r="L84" s="229"/>
      <c r="M84" s="222">
        <v>111</v>
      </c>
      <c r="N84" s="222">
        <f t="shared" si="18"/>
        <v>102</v>
      </c>
      <c r="O84" s="222" t="s">
        <v>471</v>
      </c>
      <c r="P84" s="222"/>
      <c r="Q84" s="222">
        <v>102</v>
      </c>
      <c r="R84" s="223">
        <f t="shared" si="17"/>
        <v>0</v>
      </c>
      <c r="S84" s="206"/>
      <c r="T84" s="230"/>
      <c r="U84" s="230"/>
      <c r="V84" s="230"/>
      <c r="W84" s="230"/>
      <c r="X84" s="206">
        <v>39</v>
      </c>
      <c r="Y84" s="206"/>
      <c r="Z84" s="224"/>
      <c r="AA84" s="225">
        <f t="shared" si="21"/>
        <v>0.26</v>
      </c>
      <c r="AB84" s="226">
        <f t="shared" si="22"/>
        <v>9</v>
      </c>
      <c r="AC84" s="226" t="e">
        <f t="shared" si="23"/>
        <v>#VALUE!</v>
      </c>
      <c r="AD84" s="226">
        <f t="shared" si="24"/>
        <v>0</v>
      </c>
      <c r="AE84" s="226">
        <f t="shared" si="25"/>
        <v>9</v>
      </c>
    </row>
    <row r="85" spans="1:31" s="227" customFormat="1" ht="53.25" customHeight="1" hidden="1">
      <c r="A85" s="203" t="s">
        <v>237</v>
      </c>
      <c r="B85" s="204" t="s">
        <v>120</v>
      </c>
      <c r="C85" s="246" t="s">
        <v>369</v>
      </c>
      <c r="D85" s="219" t="s">
        <v>366</v>
      </c>
      <c r="E85" s="220" t="str">
        <f t="shared" si="20"/>
        <v>Cũ</v>
      </c>
      <c r="F85" s="203" t="s">
        <v>142</v>
      </c>
      <c r="G85" s="250">
        <v>355</v>
      </c>
      <c r="H85" s="203">
        <v>2016</v>
      </c>
      <c r="I85" s="206" t="s">
        <v>414</v>
      </c>
      <c r="J85" s="206">
        <f t="shared" si="19"/>
        <v>165</v>
      </c>
      <c r="K85" s="206">
        <v>43</v>
      </c>
      <c r="L85" s="229"/>
      <c r="M85" s="222">
        <v>122</v>
      </c>
      <c r="N85" s="222">
        <f t="shared" si="18"/>
        <v>112</v>
      </c>
      <c r="O85" s="222"/>
      <c r="P85" s="222"/>
      <c r="Q85" s="222">
        <v>112</v>
      </c>
      <c r="R85" s="223">
        <f t="shared" si="17"/>
        <v>0</v>
      </c>
      <c r="S85" s="206"/>
      <c r="T85" s="230"/>
      <c r="U85" s="230"/>
      <c r="V85" s="230"/>
      <c r="W85" s="230"/>
      <c r="X85" s="206">
        <v>43</v>
      </c>
      <c r="Y85" s="206"/>
      <c r="Z85" s="224"/>
      <c r="AA85" s="225">
        <f t="shared" si="21"/>
        <v>0.2606060606060606</v>
      </c>
      <c r="AB85" s="226">
        <f t="shared" si="22"/>
        <v>10</v>
      </c>
      <c r="AC85" s="226">
        <f t="shared" si="23"/>
        <v>0</v>
      </c>
      <c r="AD85" s="226">
        <f t="shared" si="24"/>
        <v>0</v>
      </c>
      <c r="AE85" s="226">
        <f t="shared" si="25"/>
        <v>10</v>
      </c>
    </row>
    <row r="86" spans="1:31" s="227" customFormat="1" ht="57.75" customHeight="1" hidden="1">
      <c r="A86" s="203" t="s">
        <v>238</v>
      </c>
      <c r="B86" s="204" t="s">
        <v>121</v>
      </c>
      <c r="C86" s="218" t="s">
        <v>363</v>
      </c>
      <c r="D86" s="219" t="s">
        <v>366</v>
      </c>
      <c r="E86" s="220" t="str">
        <f t="shared" si="20"/>
        <v>Cũ</v>
      </c>
      <c r="F86" s="203" t="s">
        <v>142</v>
      </c>
      <c r="G86" s="250">
        <v>135</v>
      </c>
      <c r="H86" s="203">
        <v>2016</v>
      </c>
      <c r="I86" s="206" t="s">
        <v>414</v>
      </c>
      <c r="J86" s="206">
        <f t="shared" si="19"/>
        <v>62</v>
      </c>
      <c r="K86" s="206">
        <v>17</v>
      </c>
      <c r="L86" s="229"/>
      <c r="M86" s="222">
        <v>45</v>
      </c>
      <c r="N86" s="222">
        <f t="shared" si="18"/>
        <v>43</v>
      </c>
      <c r="O86" s="222"/>
      <c r="P86" s="222"/>
      <c r="Q86" s="222">
        <v>43</v>
      </c>
      <c r="R86" s="223">
        <f t="shared" si="17"/>
        <v>0</v>
      </c>
      <c r="S86" s="206"/>
      <c r="T86" s="230"/>
      <c r="U86" s="230"/>
      <c r="V86" s="230"/>
      <c r="W86" s="230"/>
      <c r="X86" s="206">
        <v>17</v>
      </c>
      <c r="Y86" s="206"/>
      <c r="Z86" s="224"/>
      <c r="AA86" s="225">
        <f t="shared" si="21"/>
        <v>0.27419354838709675</v>
      </c>
      <c r="AB86" s="226">
        <f t="shared" si="22"/>
        <v>2</v>
      </c>
      <c r="AC86" s="226">
        <f t="shared" si="23"/>
        <v>0</v>
      </c>
      <c r="AD86" s="226">
        <f t="shared" si="24"/>
        <v>0</v>
      </c>
      <c r="AE86" s="226">
        <f t="shared" si="25"/>
        <v>2</v>
      </c>
    </row>
    <row r="87" spans="1:31" s="227" customFormat="1" ht="57" customHeight="1" hidden="1">
      <c r="A87" s="203" t="s">
        <v>239</v>
      </c>
      <c r="B87" s="204" t="s">
        <v>122</v>
      </c>
      <c r="C87" s="246" t="s">
        <v>369</v>
      </c>
      <c r="D87" s="219" t="s">
        <v>366</v>
      </c>
      <c r="E87" s="220" t="str">
        <f t="shared" si="20"/>
        <v>Cũ</v>
      </c>
      <c r="F87" s="203" t="s">
        <v>143</v>
      </c>
      <c r="G87" s="250">
        <v>350</v>
      </c>
      <c r="H87" s="203">
        <v>2016</v>
      </c>
      <c r="I87" s="206" t="s">
        <v>413</v>
      </c>
      <c r="J87" s="206">
        <f t="shared" si="19"/>
        <v>164</v>
      </c>
      <c r="K87" s="206">
        <v>44</v>
      </c>
      <c r="L87" s="229"/>
      <c r="M87" s="222">
        <v>120</v>
      </c>
      <c r="N87" s="222">
        <f t="shared" si="18"/>
        <v>112</v>
      </c>
      <c r="O87" s="222"/>
      <c r="P87" s="222"/>
      <c r="Q87" s="222">
        <v>112</v>
      </c>
      <c r="R87" s="223">
        <f t="shared" si="17"/>
        <v>0</v>
      </c>
      <c r="S87" s="206"/>
      <c r="T87" s="230"/>
      <c r="U87" s="230"/>
      <c r="V87" s="230"/>
      <c r="W87" s="230"/>
      <c r="X87" s="206">
        <v>44</v>
      </c>
      <c r="Y87" s="206"/>
      <c r="Z87" s="224"/>
      <c r="AA87" s="225">
        <f t="shared" si="21"/>
        <v>0.2682926829268293</v>
      </c>
      <c r="AB87" s="226">
        <f t="shared" si="22"/>
        <v>8</v>
      </c>
      <c r="AC87" s="226">
        <f t="shared" si="23"/>
        <v>0</v>
      </c>
      <c r="AD87" s="226">
        <f t="shared" si="24"/>
        <v>0</v>
      </c>
      <c r="AE87" s="226">
        <f t="shared" si="25"/>
        <v>8</v>
      </c>
    </row>
    <row r="88" spans="1:31" s="227" customFormat="1" ht="51.75" customHeight="1" hidden="1">
      <c r="A88" s="203" t="s">
        <v>240</v>
      </c>
      <c r="B88" s="204" t="s">
        <v>123</v>
      </c>
      <c r="C88" s="246" t="s">
        <v>369</v>
      </c>
      <c r="D88" s="219" t="s">
        <v>366</v>
      </c>
      <c r="E88" s="220" t="str">
        <f t="shared" si="20"/>
        <v>Cũ</v>
      </c>
      <c r="F88" s="203" t="s">
        <v>143</v>
      </c>
      <c r="G88" s="250">
        <v>173</v>
      </c>
      <c r="H88" s="203">
        <v>2016</v>
      </c>
      <c r="I88" s="206" t="s">
        <v>413</v>
      </c>
      <c r="J88" s="206">
        <f t="shared" si="19"/>
        <v>81</v>
      </c>
      <c r="K88" s="206">
        <v>22</v>
      </c>
      <c r="L88" s="229"/>
      <c r="M88" s="222">
        <v>59</v>
      </c>
      <c r="N88" s="222">
        <f t="shared" si="18"/>
        <v>55</v>
      </c>
      <c r="O88" s="222"/>
      <c r="P88" s="222"/>
      <c r="Q88" s="222">
        <v>55</v>
      </c>
      <c r="R88" s="223">
        <f t="shared" si="17"/>
        <v>0</v>
      </c>
      <c r="S88" s="206"/>
      <c r="T88" s="230"/>
      <c r="U88" s="230"/>
      <c r="V88" s="230"/>
      <c r="W88" s="230"/>
      <c r="X88" s="206">
        <v>22</v>
      </c>
      <c r="Y88" s="206"/>
      <c r="Z88" s="224"/>
      <c r="AA88" s="225">
        <f t="shared" si="21"/>
        <v>0.2716049382716049</v>
      </c>
      <c r="AB88" s="226">
        <f t="shared" si="22"/>
        <v>4</v>
      </c>
      <c r="AC88" s="226">
        <f t="shared" si="23"/>
        <v>0</v>
      </c>
      <c r="AD88" s="226">
        <f t="shared" si="24"/>
        <v>0</v>
      </c>
      <c r="AE88" s="226">
        <f t="shared" si="25"/>
        <v>4</v>
      </c>
    </row>
    <row r="89" spans="1:33" s="231" customFormat="1" ht="64.5" customHeight="1" hidden="1">
      <c r="A89" s="203" t="s">
        <v>241</v>
      </c>
      <c r="B89" s="204" t="s">
        <v>124</v>
      </c>
      <c r="C89" s="246"/>
      <c r="D89" s="219" t="s">
        <v>366</v>
      </c>
      <c r="E89" s="220" t="str">
        <f t="shared" si="20"/>
        <v>Mới</v>
      </c>
      <c r="F89" s="203" t="s">
        <v>134</v>
      </c>
      <c r="G89" s="247">
        <v>866</v>
      </c>
      <c r="H89" s="203">
        <v>2017</v>
      </c>
      <c r="I89" s="206"/>
      <c r="J89" s="206">
        <f t="shared" si="19"/>
        <v>388</v>
      </c>
      <c r="K89" s="206">
        <v>42</v>
      </c>
      <c r="L89" s="206"/>
      <c r="M89" s="222">
        <v>346</v>
      </c>
      <c r="N89" s="222">
        <f t="shared" si="18"/>
        <v>0</v>
      </c>
      <c r="O89" s="222"/>
      <c r="P89" s="222"/>
      <c r="Q89" s="222"/>
      <c r="R89" s="223">
        <f t="shared" si="17"/>
        <v>346</v>
      </c>
      <c r="S89" s="206"/>
      <c r="T89" s="206"/>
      <c r="U89" s="206"/>
      <c r="V89" s="206">
        <v>346</v>
      </c>
      <c r="W89" s="206"/>
      <c r="X89" s="206">
        <v>20</v>
      </c>
      <c r="Y89" s="206">
        <v>8</v>
      </c>
      <c r="Z89" s="207"/>
      <c r="AA89" s="225">
        <f t="shared" si="21"/>
        <v>0.10824742268041238</v>
      </c>
      <c r="AB89" s="226">
        <f t="shared" si="22"/>
        <v>14</v>
      </c>
      <c r="AC89" s="226">
        <f t="shared" si="23"/>
        <v>14</v>
      </c>
      <c r="AD89" s="226">
        <f t="shared" si="24"/>
        <v>0</v>
      </c>
      <c r="AE89" s="226">
        <f t="shared" si="25"/>
        <v>0</v>
      </c>
      <c r="AG89" s="278"/>
    </row>
    <row r="90" spans="1:33" s="227" customFormat="1" ht="96.75" customHeight="1" hidden="1">
      <c r="A90" s="203" t="s">
        <v>242</v>
      </c>
      <c r="B90" s="204" t="s">
        <v>125</v>
      </c>
      <c r="C90" s="246"/>
      <c r="D90" s="219" t="s">
        <v>366</v>
      </c>
      <c r="E90" s="220" t="str">
        <f t="shared" si="20"/>
        <v>Mới</v>
      </c>
      <c r="F90" s="203" t="s">
        <v>138</v>
      </c>
      <c r="G90" s="250">
        <v>1992</v>
      </c>
      <c r="H90" s="203">
        <v>2017</v>
      </c>
      <c r="I90" s="206"/>
      <c r="J90" s="206">
        <f t="shared" si="19"/>
        <v>1054</v>
      </c>
      <c r="K90" s="206">
        <v>131</v>
      </c>
      <c r="L90" s="206"/>
      <c r="M90" s="222">
        <v>923</v>
      </c>
      <c r="N90" s="222">
        <f t="shared" si="18"/>
        <v>0</v>
      </c>
      <c r="O90" s="222"/>
      <c r="P90" s="222"/>
      <c r="Q90" s="222"/>
      <c r="R90" s="223">
        <f t="shared" si="17"/>
        <v>923</v>
      </c>
      <c r="S90" s="206"/>
      <c r="T90" s="230"/>
      <c r="U90" s="230"/>
      <c r="V90" s="230">
        <v>923</v>
      </c>
      <c r="W90" s="230"/>
      <c r="X90" s="206">
        <v>40</v>
      </c>
      <c r="Y90" s="206">
        <v>10</v>
      </c>
      <c r="Z90" s="224"/>
      <c r="AA90" s="225">
        <f t="shared" si="21"/>
        <v>0.12428842504743833</v>
      </c>
      <c r="AB90" s="226">
        <f t="shared" si="22"/>
        <v>81</v>
      </c>
      <c r="AC90" s="226">
        <f t="shared" si="23"/>
        <v>81</v>
      </c>
      <c r="AD90" s="226">
        <f t="shared" si="24"/>
        <v>0</v>
      </c>
      <c r="AE90" s="226">
        <f t="shared" si="25"/>
        <v>0</v>
      </c>
      <c r="AG90" s="278"/>
    </row>
    <row r="91" spans="1:33" s="227" customFormat="1" ht="75" customHeight="1" hidden="1">
      <c r="A91" s="203" t="s">
        <v>243</v>
      </c>
      <c r="B91" s="204" t="s">
        <v>126</v>
      </c>
      <c r="C91" s="246"/>
      <c r="D91" s="219" t="s">
        <v>366</v>
      </c>
      <c r="E91" s="220" t="str">
        <f t="shared" si="20"/>
        <v>Mới</v>
      </c>
      <c r="F91" s="203" t="s">
        <v>144</v>
      </c>
      <c r="G91" s="250">
        <v>1135</v>
      </c>
      <c r="H91" s="203">
        <v>2017</v>
      </c>
      <c r="I91" s="206"/>
      <c r="J91" s="206">
        <f t="shared" si="19"/>
        <v>661</v>
      </c>
      <c r="K91" s="206">
        <v>105</v>
      </c>
      <c r="L91" s="206"/>
      <c r="M91" s="222">
        <v>556</v>
      </c>
      <c r="N91" s="222">
        <f t="shared" si="18"/>
        <v>0</v>
      </c>
      <c r="O91" s="222"/>
      <c r="P91" s="222"/>
      <c r="Q91" s="222"/>
      <c r="R91" s="223">
        <f t="shared" si="17"/>
        <v>556</v>
      </c>
      <c r="S91" s="206"/>
      <c r="T91" s="230"/>
      <c r="U91" s="230"/>
      <c r="V91" s="230">
        <v>556</v>
      </c>
      <c r="W91" s="230"/>
      <c r="X91" s="206">
        <v>35</v>
      </c>
      <c r="Y91" s="206">
        <v>10</v>
      </c>
      <c r="Z91" s="224"/>
      <c r="AA91" s="225">
        <f t="shared" si="21"/>
        <v>0.1588502269288956</v>
      </c>
      <c r="AB91" s="226">
        <f t="shared" si="22"/>
        <v>60</v>
      </c>
      <c r="AC91" s="226">
        <f t="shared" si="23"/>
        <v>60</v>
      </c>
      <c r="AD91" s="226">
        <f t="shared" si="24"/>
        <v>0</v>
      </c>
      <c r="AE91" s="226">
        <f t="shared" si="25"/>
        <v>0</v>
      </c>
      <c r="AG91" s="278"/>
    </row>
    <row r="92" spans="1:33" s="227" customFormat="1" ht="90.75" customHeight="1" hidden="1">
      <c r="A92" s="203" t="s">
        <v>244</v>
      </c>
      <c r="B92" s="204" t="s">
        <v>127</v>
      </c>
      <c r="C92" s="246"/>
      <c r="D92" s="219" t="s">
        <v>366</v>
      </c>
      <c r="E92" s="220" t="str">
        <f t="shared" si="20"/>
        <v>Mới</v>
      </c>
      <c r="F92" s="203" t="s">
        <v>141</v>
      </c>
      <c r="G92" s="250">
        <v>1747</v>
      </c>
      <c r="H92" s="203">
        <v>2017</v>
      </c>
      <c r="I92" s="206"/>
      <c r="J92" s="206">
        <f t="shared" si="19"/>
        <v>671</v>
      </c>
      <c r="K92" s="206">
        <v>143</v>
      </c>
      <c r="L92" s="206"/>
      <c r="M92" s="222">
        <v>528</v>
      </c>
      <c r="N92" s="222">
        <f t="shared" si="18"/>
        <v>0</v>
      </c>
      <c r="O92" s="222"/>
      <c r="P92" s="222"/>
      <c r="Q92" s="222"/>
      <c r="R92" s="223">
        <f t="shared" si="17"/>
        <v>528</v>
      </c>
      <c r="S92" s="206"/>
      <c r="T92" s="230"/>
      <c r="U92" s="230"/>
      <c r="V92" s="230">
        <v>528</v>
      </c>
      <c r="W92" s="230"/>
      <c r="X92" s="206">
        <v>35</v>
      </c>
      <c r="Y92" s="206">
        <v>10</v>
      </c>
      <c r="Z92" s="224"/>
      <c r="AA92" s="225">
        <f t="shared" si="21"/>
        <v>0.21311475409836064</v>
      </c>
      <c r="AB92" s="226">
        <f t="shared" si="22"/>
        <v>98</v>
      </c>
      <c r="AC92" s="226">
        <f t="shared" si="23"/>
        <v>98</v>
      </c>
      <c r="AD92" s="226">
        <f t="shared" si="24"/>
        <v>0</v>
      </c>
      <c r="AE92" s="226">
        <f t="shared" si="25"/>
        <v>0</v>
      </c>
      <c r="AG92" s="278"/>
    </row>
    <row r="93" spans="1:33" s="227" customFormat="1" ht="101.25" customHeight="1" hidden="1">
      <c r="A93" s="203" t="s">
        <v>245</v>
      </c>
      <c r="B93" s="204" t="s">
        <v>128</v>
      </c>
      <c r="C93" s="246"/>
      <c r="D93" s="219" t="s">
        <v>366</v>
      </c>
      <c r="E93" s="220" t="str">
        <f t="shared" si="20"/>
        <v>Mới</v>
      </c>
      <c r="F93" s="203" t="s">
        <v>142</v>
      </c>
      <c r="G93" s="250">
        <v>2444</v>
      </c>
      <c r="H93" s="203">
        <v>2017</v>
      </c>
      <c r="I93" s="206"/>
      <c r="J93" s="206">
        <f t="shared" si="19"/>
        <v>1232</v>
      </c>
      <c r="K93" s="206">
        <v>316</v>
      </c>
      <c r="L93" s="206"/>
      <c r="M93" s="222">
        <v>916</v>
      </c>
      <c r="N93" s="222">
        <f t="shared" si="18"/>
        <v>0</v>
      </c>
      <c r="O93" s="222"/>
      <c r="P93" s="222"/>
      <c r="Q93" s="222"/>
      <c r="R93" s="223">
        <f t="shared" si="17"/>
        <v>916</v>
      </c>
      <c r="S93" s="206"/>
      <c r="T93" s="230"/>
      <c r="U93" s="230"/>
      <c r="V93" s="230">
        <v>916</v>
      </c>
      <c r="W93" s="230"/>
      <c r="X93" s="206">
        <v>52</v>
      </c>
      <c r="Y93" s="206">
        <v>20</v>
      </c>
      <c r="Z93" s="224"/>
      <c r="AA93" s="225">
        <f t="shared" si="21"/>
        <v>0.2564935064935065</v>
      </c>
      <c r="AB93" s="226">
        <f t="shared" si="22"/>
        <v>244</v>
      </c>
      <c r="AC93" s="226">
        <f t="shared" si="23"/>
        <v>244</v>
      </c>
      <c r="AD93" s="226">
        <f t="shared" si="24"/>
        <v>0</v>
      </c>
      <c r="AE93" s="226">
        <f t="shared" si="25"/>
        <v>0</v>
      </c>
      <c r="AG93" s="278"/>
    </row>
    <row r="94" spans="1:31" s="227" customFormat="1" ht="33" hidden="1">
      <c r="A94" s="203" t="s">
        <v>246</v>
      </c>
      <c r="B94" s="210" t="s">
        <v>129</v>
      </c>
      <c r="C94" s="211"/>
      <c r="D94" s="211" t="s">
        <v>352</v>
      </c>
      <c r="E94" s="220"/>
      <c r="F94" s="209"/>
      <c r="G94" s="250"/>
      <c r="H94" s="209"/>
      <c r="I94" s="213"/>
      <c r="J94" s="213"/>
      <c r="K94" s="213"/>
      <c r="L94" s="229"/>
      <c r="M94" s="222"/>
      <c r="N94" s="222">
        <f t="shared" si="18"/>
        <v>0</v>
      </c>
      <c r="O94" s="222"/>
      <c r="P94" s="222"/>
      <c r="Q94" s="222"/>
      <c r="R94" s="213"/>
      <c r="S94" s="213"/>
      <c r="T94" s="230"/>
      <c r="U94" s="230"/>
      <c r="V94" s="230"/>
      <c r="W94" s="230"/>
      <c r="X94" s="206"/>
      <c r="Y94" s="206"/>
      <c r="Z94" s="224"/>
      <c r="AA94" s="225" t="e">
        <f t="shared" si="21"/>
        <v>#DIV/0!</v>
      </c>
      <c r="AB94" s="226">
        <f t="shared" si="22"/>
        <v>0</v>
      </c>
      <c r="AC94" s="226">
        <f t="shared" si="23"/>
        <v>0</v>
      </c>
      <c r="AD94" s="226">
        <f t="shared" si="24"/>
        <v>0</v>
      </c>
      <c r="AE94" s="226">
        <f t="shared" si="25"/>
        <v>0</v>
      </c>
    </row>
    <row r="95" spans="1:31" s="227" customFormat="1" ht="52.5" customHeight="1" hidden="1">
      <c r="A95" s="203" t="s">
        <v>247</v>
      </c>
      <c r="B95" s="204" t="s">
        <v>130</v>
      </c>
      <c r="C95" s="270" t="s">
        <v>388</v>
      </c>
      <c r="D95" s="246"/>
      <c r="E95" s="220" t="str">
        <f t="shared" si="20"/>
        <v>Cũ</v>
      </c>
      <c r="F95" s="203" t="s">
        <v>137</v>
      </c>
      <c r="G95" s="250"/>
      <c r="H95" s="203">
        <v>2016</v>
      </c>
      <c r="I95" s="279" t="s">
        <v>412</v>
      </c>
      <c r="J95" s="206">
        <f>K95+L95+M95</f>
        <v>382</v>
      </c>
      <c r="K95" s="206">
        <v>150</v>
      </c>
      <c r="L95" s="229"/>
      <c r="M95" s="222">
        <v>232</v>
      </c>
      <c r="N95" s="222">
        <f t="shared" si="18"/>
        <v>175</v>
      </c>
      <c r="O95" s="222">
        <v>100</v>
      </c>
      <c r="P95" s="222"/>
      <c r="Q95" s="222">
        <v>75</v>
      </c>
      <c r="R95" s="223">
        <f>SUM(S95:V95)</f>
        <v>0</v>
      </c>
      <c r="S95" s="206"/>
      <c r="T95" s="230"/>
      <c r="U95" s="230"/>
      <c r="V95" s="230"/>
      <c r="W95" s="230"/>
      <c r="X95" s="206">
        <v>50</v>
      </c>
      <c r="Y95" s="206"/>
      <c r="Z95" s="224"/>
      <c r="AA95" s="225">
        <f t="shared" si="21"/>
        <v>0.39267015706806285</v>
      </c>
      <c r="AB95" s="226">
        <f t="shared" si="22"/>
        <v>157</v>
      </c>
      <c r="AC95" s="226">
        <f t="shared" si="23"/>
        <v>0</v>
      </c>
      <c r="AD95" s="226">
        <f t="shared" si="24"/>
        <v>0</v>
      </c>
      <c r="AE95" s="226">
        <f t="shared" si="25"/>
        <v>157</v>
      </c>
    </row>
    <row r="96" spans="1:31" s="227" customFormat="1" ht="51" customHeight="1" hidden="1">
      <c r="A96" s="203" t="s">
        <v>248</v>
      </c>
      <c r="B96" s="204" t="s">
        <v>131</v>
      </c>
      <c r="C96" s="270" t="s">
        <v>388</v>
      </c>
      <c r="D96" s="246"/>
      <c r="E96" s="220" t="str">
        <f t="shared" si="20"/>
        <v>Cũ</v>
      </c>
      <c r="F96" s="203" t="s">
        <v>135</v>
      </c>
      <c r="G96" s="250"/>
      <c r="H96" s="203">
        <v>2016</v>
      </c>
      <c r="I96" s="279" t="s">
        <v>411</v>
      </c>
      <c r="J96" s="206">
        <f>K96+L96+M96</f>
        <v>373</v>
      </c>
      <c r="K96" s="206">
        <v>150</v>
      </c>
      <c r="L96" s="229"/>
      <c r="M96" s="222">
        <v>223</v>
      </c>
      <c r="N96" s="222">
        <f t="shared" si="18"/>
        <v>175</v>
      </c>
      <c r="O96" s="222">
        <v>100</v>
      </c>
      <c r="P96" s="222"/>
      <c r="Q96" s="222">
        <v>75</v>
      </c>
      <c r="R96" s="223">
        <f>SUM(S96:V96)</f>
        <v>0</v>
      </c>
      <c r="S96" s="206"/>
      <c r="T96" s="230"/>
      <c r="U96" s="230"/>
      <c r="V96" s="230"/>
      <c r="W96" s="230"/>
      <c r="X96" s="206">
        <v>50</v>
      </c>
      <c r="Y96" s="206"/>
      <c r="Z96" s="224"/>
      <c r="AA96" s="225">
        <f t="shared" si="21"/>
        <v>0.40214477211796246</v>
      </c>
      <c r="AB96" s="226">
        <f t="shared" si="22"/>
        <v>148</v>
      </c>
      <c r="AC96" s="226">
        <f t="shared" si="23"/>
        <v>0</v>
      </c>
      <c r="AD96" s="226">
        <f t="shared" si="24"/>
        <v>0</v>
      </c>
      <c r="AE96" s="226">
        <f t="shared" si="25"/>
        <v>148</v>
      </c>
    </row>
    <row r="97" spans="1:31" s="227" customFormat="1" ht="54" customHeight="1" hidden="1">
      <c r="A97" s="203" t="s">
        <v>249</v>
      </c>
      <c r="B97" s="204" t="s">
        <v>132</v>
      </c>
      <c r="C97" s="270" t="s">
        <v>390</v>
      </c>
      <c r="D97" s="246"/>
      <c r="E97" s="220" t="str">
        <f t="shared" si="20"/>
        <v>Cũ</v>
      </c>
      <c r="F97" s="228" t="s">
        <v>136</v>
      </c>
      <c r="G97" s="250"/>
      <c r="H97" s="254">
        <v>2016</v>
      </c>
      <c r="I97" s="280" t="s">
        <v>454</v>
      </c>
      <c r="J97" s="206">
        <f>K97+L97+M97</f>
        <v>373</v>
      </c>
      <c r="K97" s="229">
        <v>150</v>
      </c>
      <c r="L97" s="229"/>
      <c r="M97" s="222">
        <v>223</v>
      </c>
      <c r="N97" s="222">
        <f t="shared" si="18"/>
        <v>100</v>
      </c>
      <c r="O97" s="222">
        <v>100</v>
      </c>
      <c r="P97" s="222"/>
      <c r="Q97" s="222"/>
      <c r="R97" s="223">
        <f>SUM(S97:V97)</f>
        <v>0</v>
      </c>
      <c r="S97" s="223"/>
      <c r="T97" s="230"/>
      <c r="U97" s="230"/>
      <c r="V97" s="230"/>
      <c r="W97" s="230"/>
      <c r="X97" s="230">
        <v>50</v>
      </c>
      <c r="Y97" s="230"/>
      <c r="Z97" s="277"/>
      <c r="AA97" s="225">
        <f t="shared" si="21"/>
        <v>0.40214477211796246</v>
      </c>
      <c r="AB97" s="226">
        <f t="shared" si="22"/>
        <v>223</v>
      </c>
      <c r="AC97" s="226">
        <f t="shared" si="23"/>
        <v>0</v>
      </c>
      <c r="AD97" s="226">
        <f t="shared" si="24"/>
        <v>0</v>
      </c>
      <c r="AE97" s="226">
        <f t="shared" si="25"/>
        <v>223</v>
      </c>
    </row>
    <row r="98" spans="1:31" s="227" customFormat="1" ht="39.75" customHeight="1" hidden="1">
      <c r="A98" s="203" t="s">
        <v>250</v>
      </c>
      <c r="B98" s="204" t="s">
        <v>133</v>
      </c>
      <c r="C98" s="270" t="s">
        <v>389</v>
      </c>
      <c r="D98" s="246"/>
      <c r="E98" s="220" t="str">
        <f t="shared" si="20"/>
        <v>Cũ</v>
      </c>
      <c r="F98" s="228"/>
      <c r="G98" s="250"/>
      <c r="H98" s="254">
        <v>2016</v>
      </c>
      <c r="I98" s="264"/>
      <c r="J98" s="222">
        <v>440</v>
      </c>
      <c r="K98" s="229">
        <v>220</v>
      </c>
      <c r="L98" s="229"/>
      <c r="M98" s="222">
        <v>220</v>
      </c>
      <c r="N98" s="222">
        <f t="shared" si="18"/>
        <v>110</v>
      </c>
      <c r="O98" s="222">
        <v>110</v>
      </c>
      <c r="P98" s="222"/>
      <c r="Q98" s="222"/>
      <c r="R98" s="223">
        <f>SUM(S98:V98)</f>
        <v>0</v>
      </c>
      <c r="S98" s="223"/>
      <c r="T98" s="230"/>
      <c r="U98" s="230"/>
      <c r="V98" s="230"/>
      <c r="W98" s="230"/>
      <c r="X98" s="230">
        <v>110</v>
      </c>
      <c r="Y98" s="230"/>
      <c r="Z98" s="224"/>
      <c r="AA98" s="225">
        <f t="shared" si="21"/>
        <v>0.5</v>
      </c>
      <c r="AB98" s="226">
        <f t="shared" si="22"/>
        <v>220</v>
      </c>
      <c r="AC98" s="226">
        <f t="shared" si="23"/>
        <v>0</v>
      </c>
      <c r="AD98" s="226">
        <f t="shared" si="24"/>
        <v>0</v>
      </c>
      <c r="AE98" s="226">
        <f t="shared" si="25"/>
        <v>220</v>
      </c>
    </row>
    <row r="99" spans="1:31" s="265" customFormat="1" ht="24.75" customHeight="1">
      <c r="A99" s="203">
        <v>8</v>
      </c>
      <c r="B99" s="281" t="s">
        <v>256</v>
      </c>
      <c r="C99" s="246"/>
      <c r="D99" s="246"/>
      <c r="E99" s="220"/>
      <c r="F99" s="228"/>
      <c r="G99" s="250"/>
      <c r="H99" s="254"/>
      <c r="I99" s="264"/>
      <c r="J99" s="222">
        <f>SUM(J100:J103)</f>
        <v>1550</v>
      </c>
      <c r="K99" s="222">
        <f aca="true" t="shared" si="26" ref="K99:Y99">SUM(K100:K103)</f>
        <v>588</v>
      </c>
      <c r="L99" s="222">
        <f t="shared" si="26"/>
        <v>0</v>
      </c>
      <c r="M99" s="222">
        <f t="shared" si="26"/>
        <v>962</v>
      </c>
      <c r="N99" s="222">
        <f t="shared" si="26"/>
        <v>273</v>
      </c>
      <c r="O99" s="222">
        <f t="shared" si="26"/>
        <v>273</v>
      </c>
      <c r="P99" s="222">
        <f t="shared" si="26"/>
        <v>0</v>
      </c>
      <c r="Q99" s="222">
        <f t="shared" si="26"/>
        <v>0</v>
      </c>
      <c r="R99" s="222">
        <f t="shared" si="26"/>
        <v>400</v>
      </c>
      <c r="S99" s="222">
        <f t="shared" si="26"/>
        <v>0</v>
      </c>
      <c r="T99" s="222">
        <f t="shared" si="26"/>
        <v>0</v>
      </c>
      <c r="U99" s="222">
        <f t="shared" si="26"/>
        <v>200</v>
      </c>
      <c r="V99" s="222">
        <f t="shared" si="26"/>
        <v>200</v>
      </c>
      <c r="W99" s="222">
        <f t="shared" si="26"/>
        <v>0</v>
      </c>
      <c r="X99" s="222">
        <f t="shared" si="26"/>
        <v>300</v>
      </c>
      <c r="Y99" s="222">
        <f t="shared" si="26"/>
        <v>15</v>
      </c>
      <c r="Z99" s="224"/>
      <c r="AA99" s="225">
        <f t="shared" si="21"/>
        <v>0.3793548387096774</v>
      </c>
      <c r="AB99" s="226">
        <f t="shared" si="22"/>
        <v>562</v>
      </c>
      <c r="AC99" s="226">
        <f t="shared" si="23"/>
        <v>0</v>
      </c>
      <c r="AD99" s="226">
        <f t="shared" si="24"/>
        <v>0</v>
      </c>
      <c r="AE99" s="226">
        <f t="shared" si="25"/>
        <v>562</v>
      </c>
    </row>
    <row r="100" spans="1:31" s="267" customFormat="1" ht="22.5" customHeight="1" hidden="1">
      <c r="A100" s="209" t="s">
        <v>251</v>
      </c>
      <c r="B100" s="210" t="s">
        <v>81</v>
      </c>
      <c r="C100" s="211"/>
      <c r="D100" s="211" t="s">
        <v>352</v>
      </c>
      <c r="E100" s="220"/>
      <c r="F100" s="257"/>
      <c r="G100" s="258"/>
      <c r="H100" s="259"/>
      <c r="I100" s="266"/>
      <c r="J100" s="214"/>
      <c r="K100" s="261"/>
      <c r="L100" s="261"/>
      <c r="M100" s="214"/>
      <c r="N100" s="214"/>
      <c r="O100" s="214"/>
      <c r="P100" s="214"/>
      <c r="Q100" s="214"/>
      <c r="R100" s="262"/>
      <c r="S100" s="262"/>
      <c r="T100" s="252"/>
      <c r="U100" s="252"/>
      <c r="V100" s="252"/>
      <c r="W100" s="252"/>
      <c r="X100" s="252"/>
      <c r="Y100" s="252"/>
      <c r="Z100" s="248"/>
      <c r="AA100" s="225" t="e">
        <f t="shared" si="21"/>
        <v>#DIV/0!</v>
      </c>
      <c r="AB100" s="226">
        <f t="shared" si="22"/>
        <v>0</v>
      </c>
      <c r="AC100" s="226">
        <f t="shared" si="23"/>
        <v>0</v>
      </c>
      <c r="AD100" s="226">
        <f t="shared" si="24"/>
        <v>0</v>
      </c>
      <c r="AE100" s="226">
        <f t="shared" si="25"/>
        <v>0</v>
      </c>
    </row>
    <row r="101" spans="1:31" s="227" customFormat="1" ht="85.5" customHeight="1" hidden="1">
      <c r="A101" s="203" t="s">
        <v>252</v>
      </c>
      <c r="B101" s="204" t="s">
        <v>258</v>
      </c>
      <c r="C101" s="246" t="s">
        <v>368</v>
      </c>
      <c r="D101" s="246"/>
      <c r="E101" s="220" t="str">
        <f t="shared" si="20"/>
        <v>Cũ</v>
      </c>
      <c r="F101" s="228" t="s">
        <v>257</v>
      </c>
      <c r="G101" s="250">
        <v>1185</v>
      </c>
      <c r="H101" s="254">
        <v>2016</v>
      </c>
      <c r="I101" s="282" t="s">
        <v>466</v>
      </c>
      <c r="J101" s="222">
        <f>SUM(K101:M101)</f>
        <v>1050</v>
      </c>
      <c r="K101" s="229">
        <v>373</v>
      </c>
      <c r="L101" s="229"/>
      <c r="M101" s="222">
        <v>677</v>
      </c>
      <c r="N101" s="222">
        <f>SUM(O101:Q101)</f>
        <v>273</v>
      </c>
      <c r="O101" s="222">
        <v>273</v>
      </c>
      <c r="P101" s="222"/>
      <c r="Q101" s="222"/>
      <c r="R101" s="223">
        <f>SUM(S101:V101)</f>
        <v>400</v>
      </c>
      <c r="S101" s="223"/>
      <c r="T101" s="230"/>
      <c r="U101" s="230">
        <v>200</v>
      </c>
      <c r="V101" s="230">
        <v>200</v>
      </c>
      <c r="W101" s="230"/>
      <c r="X101" s="230">
        <v>100</v>
      </c>
      <c r="Y101" s="230"/>
      <c r="Z101" s="224"/>
      <c r="AA101" s="225">
        <f t="shared" si="21"/>
        <v>0.35523809523809524</v>
      </c>
      <c r="AB101" s="226">
        <f t="shared" si="22"/>
        <v>277</v>
      </c>
      <c r="AC101" s="226">
        <f t="shared" si="23"/>
        <v>0</v>
      </c>
      <c r="AD101" s="226">
        <f t="shared" si="24"/>
        <v>0</v>
      </c>
      <c r="AE101" s="226">
        <f>M101-Q101-U101-V101</f>
        <v>277</v>
      </c>
    </row>
    <row r="102" spans="1:31" s="265" customFormat="1" ht="23.25" customHeight="1" hidden="1">
      <c r="A102" s="209" t="s">
        <v>253</v>
      </c>
      <c r="B102" s="210" t="s">
        <v>255</v>
      </c>
      <c r="C102" s="211"/>
      <c r="D102" s="211" t="s">
        <v>353</v>
      </c>
      <c r="E102" s="220"/>
      <c r="F102" s="209"/>
      <c r="G102" s="212"/>
      <c r="H102" s="209"/>
      <c r="I102" s="213"/>
      <c r="J102" s="213"/>
      <c r="K102" s="213"/>
      <c r="L102" s="213"/>
      <c r="M102" s="222"/>
      <c r="N102" s="222"/>
      <c r="O102" s="222"/>
      <c r="P102" s="222"/>
      <c r="Q102" s="222"/>
      <c r="R102" s="213"/>
      <c r="S102" s="213"/>
      <c r="T102" s="213"/>
      <c r="U102" s="213"/>
      <c r="V102" s="213"/>
      <c r="W102" s="213"/>
      <c r="X102" s="213"/>
      <c r="Y102" s="213"/>
      <c r="Z102" s="224"/>
      <c r="AA102" s="225" t="e">
        <f t="shared" si="21"/>
        <v>#DIV/0!</v>
      </c>
      <c r="AB102" s="226">
        <f t="shared" si="22"/>
        <v>0</v>
      </c>
      <c r="AC102" s="226">
        <f t="shared" si="23"/>
        <v>0</v>
      </c>
      <c r="AD102" s="226">
        <f t="shared" si="24"/>
        <v>0</v>
      </c>
      <c r="AE102" s="226">
        <f t="shared" si="25"/>
        <v>0</v>
      </c>
    </row>
    <row r="103" spans="1:31" s="227" customFormat="1" ht="4.5" customHeight="1" hidden="1">
      <c r="A103" s="203" t="s">
        <v>254</v>
      </c>
      <c r="B103" s="204" t="s">
        <v>158</v>
      </c>
      <c r="C103" s="246" t="s">
        <v>369</v>
      </c>
      <c r="D103" s="246"/>
      <c r="E103" s="220" t="str">
        <f t="shared" si="20"/>
        <v>Mới</v>
      </c>
      <c r="F103" s="228" t="s">
        <v>482</v>
      </c>
      <c r="G103" s="283"/>
      <c r="H103" s="254">
        <v>2017</v>
      </c>
      <c r="I103" s="228" t="s">
        <v>481</v>
      </c>
      <c r="J103" s="222">
        <f>SUM(K103:M103)</f>
        <v>500</v>
      </c>
      <c r="K103" s="284">
        <v>215</v>
      </c>
      <c r="L103" s="284"/>
      <c r="M103" s="222">
        <v>285</v>
      </c>
      <c r="N103" s="222">
        <v>0</v>
      </c>
      <c r="O103" s="222">
        <v>0</v>
      </c>
      <c r="P103" s="222">
        <v>0</v>
      </c>
      <c r="Q103" s="222">
        <v>0</v>
      </c>
      <c r="R103" s="223">
        <f>SUM(S103:V103)</f>
        <v>0</v>
      </c>
      <c r="S103" s="285"/>
      <c r="T103" s="286"/>
      <c r="U103" s="286"/>
      <c r="V103" s="286"/>
      <c r="W103" s="286"/>
      <c r="X103" s="286">
        <v>200</v>
      </c>
      <c r="Y103" s="286">
        <v>15</v>
      </c>
      <c r="Z103" s="224"/>
      <c r="AA103" s="225">
        <f t="shared" si="21"/>
        <v>0.43</v>
      </c>
      <c r="AB103" s="226">
        <f t="shared" si="22"/>
        <v>285</v>
      </c>
      <c r="AC103" s="226">
        <f t="shared" si="23"/>
        <v>0</v>
      </c>
      <c r="AD103" s="226">
        <f t="shared" si="24"/>
        <v>0</v>
      </c>
      <c r="AE103" s="226">
        <f t="shared" si="25"/>
        <v>285</v>
      </c>
    </row>
    <row r="104" spans="1:31" s="265" customFormat="1" ht="26.25" customHeight="1">
      <c r="A104" s="203">
        <v>9</v>
      </c>
      <c r="B104" s="287" t="s">
        <v>157</v>
      </c>
      <c r="C104" s="551" t="s">
        <v>355</v>
      </c>
      <c r="D104" s="552"/>
      <c r="E104" s="220"/>
      <c r="F104" s="228"/>
      <c r="G104" s="250"/>
      <c r="H104" s="254"/>
      <c r="I104" s="264"/>
      <c r="J104" s="222">
        <f>SUM(J105:J107)</f>
        <v>3178</v>
      </c>
      <c r="K104" s="222">
        <f aca="true" t="shared" si="27" ref="K104:Y104">SUM(K105:K107)</f>
        <v>615</v>
      </c>
      <c r="L104" s="222">
        <f t="shared" si="27"/>
        <v>300</v>
      </c>
      <c r="M104" s="222">
        <f t="shared" si="27"/>
        <v>2263</v>
      </c>
      <c r="N104" s="222">
        <f t="shared" si="27"/>
        <v>1519</v>
      </c>
      <c r="O104" s="222">
        <f t="shared" si="27"/>
        <v>300</v>
      </c>
      <c r="P104" s="222">
        <f t="shared" si="27"/>
        <v>300</v>
      </c>
      <c r="Q104" s="222">
        <f t="shared" si="27"/>
        <v>919</v>
      </c>
      <c r="R104" s="222">
        <f t="shared" si="27"/>
        <v>537.14</v>
      </c>
      <c r="S104" s="222">
        <f t="shared" si="27"/>
        <v>0</v>
      </c>
      <c r="T104" s="222">
        <f t="shared" si="27"/>
        <v>0</v>
      </c>
      <c r="U104" s="222">
        <f t="shared" si="27"/>
        <v>537.14</v>
      </c>
      <c r="V104" s="222">
        <f t="shared" si="27"/>
        <v>0</v>
      </c>
      <c r="W104" s="222">
        <f t="shared" si="27"/>
        <v>0</v>
      </c>
      <c r="X104" s="222">
        <f t="shared" si="27"/>
        <v>300</v>
      </c>
      <c r="Y104" s="222">
        <f t="shared" si="27"/>
        <v>15</v>
      </c>
      <c r="Z104" s="224"/>
      <c r="AA104" s="225">
        <f t="shared" si="21"/>
        <v>0.2879169288860919</v>
      </c>
      <c r="AB104" s="226">
        <f t="shared" si="22"/>
        <v>806.8600000000001</v>
      </c>
      <c r="AC104" s="226">
        <f t="shared" si="23"/>
        <v>0</v>
      </c>
      <c r="AD104" s="226">
        <f t="shared" si="24"/>
        <v>0</v>
      </c>
      <c r="AE104" s="226">
        <f t="shared" si="25"/>
        <v>806.86</v>
      </c>
    </row>
    <row r="105" spans="1:31" s="227" customFormat="1" ht="27" customHeight="1" hidden="1">
      <c r="A105" s="209" t="s">
        <v>260</v>
      </c>
      <c r="B105" s="288" t="s">
        <v>259</v>
      </c>
      <c r="C105" s="239"/>
      <c r="D105" s="239"/>
      <c r="E105" s="220"/>
      <c r="F105" s="209"/>
      <c r="G105" s="258"/>
      <c r="H105" s="289"/>
      <c r="I105" s="209"/>
      <c r="J105" s="290"/>
      <c r="K105" s="290"/>
      <c r="L105" s="290"/>
      <c r="M105" s="290"/>
      <c r="N105" s="290"/>
      <c r="O105" s="290"/>
      <c r="P105" s="290"/>
      <c r="Q105" s="290"/>
      <c r="R105" s="290"/>
      <c r="S105" s="290"/>
      <c r="T105" s="290"/>
      <c r="U105" s="290"/>
      <c r="V105" s="290"/>
      <c r="W105" s="290"/>
      <c r="X105" s="290"/>
      <c r="Y105" s="290"/>
      <c r="Z105" s="224"/>
      <c r="AA105" s="225" t="e">
        <f t="shared" si="21"/>
        <v>#DIV/0!</v>
      </c>
      <c r="AB105" s="226">
        <f t="shared" si="22"/>
        <v>0</v>
      </c>
      <c r="AC105" s="226">
        <f t="shared" si="23"/>
        <v>0</v>
      </c>
      <c r="AD105" s="226">
        <f t="shared" si="24"/>
        <v>0</v>
      </c>
      <c r="AE105" s="226">
        <f t="shared" si="25"/>
        <v>0</v>
      </c>
    </row>
    <row r="106" spans="1:31" s="295" customFormat="1" ht="54.75" customHeight="1" hidden="1">
      <c r="A106" s="203" t="s">
        <v>261</v>
      </c>
      <c r="B106" s="217" t="s">
        <v>154</v>
      </c>
      <c r="C106" s="219" t="s">
        <v>370</v>
      </c>
      <c r="D106" s="219"/>
      <c r="E106" s="220" t="str">
        <f t="shared" si="20"/>
        <v>Cũ</v>
      </c>
      <c r="F106" s="228" t="s">
        <v>155</v>
      </c>
      <c r="G106" s="247" t="s">
        <v>156</v>
      </c>
      <c r="H106" s="291" t="s">
        <v>148</v>
      </c>
      <c r="I106" s="281" t="s">
        <v>428</v>
      </c>
      <c r="J106" s="222">
        <f>SUM(K106:M106)</f>
        <v>1156</v>
      </c>
      <c r="K106" s="229">
        <v>500</v>
      </c>
      <c r="L106" s="229"/>
      <c r="M106" s="229">
        <v>656</v>
      </c>
      <c r="N106" s="222">
        <f>SUM(O106:Q106)</f>
        <v>300</v>
      </c>
      <c r="O106" s="222">
        <v>300</v>
      </c>
      <c r="P106" s="222">
        <v>0</v>
      </c>
      <c r="Q106" s="222">
        <v>0</v>
      </c>
      <c r="R106" s="223">
        <f>SUM(S106:V106)</f>
        <v>137.14</v>
      </c>
      <c r="S106" s="223"/>
      <c r="T106" s="223"/>
      <c r="U106" s="223">
        <v>137.14</v>
      </c>
      <c r="V106" s="292"/>
      <c r="W106" s="292">
        <v>0</v>
      </c>
      <c r="X106" s="229">
        <v>200</v>
      </c>
      <c r="Y106" s="229"/>
      <c r="Z106" s="224"/>
      <c r="AA106" s="293">
        <f t="shared" si="21"/>
        <v>0.43252595155709345</v>
      </c>
      <c r="AB106" s="294">
        <f>J106-N106-R106-W106-X106-Y106</f>
        <v>518.86</v>
      </c>
      <c r="AC106" s="294">
        <f t="shared" si="23"/>
        <v>0</v>
      </c>
      <c r="AD106" s="294">
        <f t="shared" si="24"/>
        <v>0</v>
      </c>
      <c r="AE106" s="294">
        <f>M106-Q106-U106-V106</f>
        <v>518.86</v>
      </c>
    </row>
    <row r="107" spans="1:31" s="295" customFormat="1" ht="0.75" customHeight="1" hidden="1">
      <c r="A107" s="203" t="s">
        <v>397</v>
      </c>
      <c r="B107" s="217" t="s">
        <v>395</v>
      </c>
      <c r="C107" s="296"/>
      <c r="D107" s="297"/>
      <c r="E107" s="220" t="str">
        <f t="shared" si="20"/>
        <v>Cũ</v>
      </c>
      <c r="F107" s="228" t="s">
        <v>155</v>
      </c>
      <c r="G107" s="247"/>
      <c r="H107" s="291" t="s">
        <v>147</v>
      </c>
      <c r="I107" s="281" t="s">
        <v>429</v>
      </c>
      <c r="J107" s="222">
        <f>SUM(K107:M107)</f>
        <v>2022</v>
      </c>
      <c r="K107" s="229">
        <v>115</v>
      </c>
      <c r="L107" s="229">
        <v>300</v>
      </c>
      <c r="M107" s="229">
        <v>1607</v>
      </c>
      <c r="N107" s="222">
        <f>SUM(O107:Q107)</f>
        <v>1219</v>
      </c>
      <c r="O107" s="222"/>
      <c r="P107" s="222">
        <v>300</v>
      </c>
      <c r="Q107" s="222">
        <v>919</v>
      </c>
      <c r="R107" s="223">
        <f>SUM(S107:V107)</f>
        <v>400</v>
      </c>
      <c r="S107" s="223"/>
      <c r="T107" s="223"/>
      <c r="U107" s="223">
        <v>400</v>
      </c>
      <c r="V107" s="292"/>
      <c r="W107" s="292"/>
      <c r="X107" s="229">
        <v>100</v>
      </c>
      <c r="Y107" s="229">
        <v>15</v>
      </c>
      <c r="Z107" s="224"/>
      <c r="AA107" s="293"/>
      <c r="AB107" s="294">
        <f>J107-N107-R107-W107-X107-Y107</f>
        <v>288</v>
      </c>
      <c r="AC107" s="294">
        <f t="shared" si="23"/>
        <v>0</v>
      </c>
      <c r="AD107" s="294">
        <f t="shared" si="24"/>
        <v>0</v>
      </c>
      <c r="AE107" s="294">
        <f>M107-Q107-U107-V107</f>
        <v>288</v>
      </c>
    </row>
    <row r="108" spans="1:31" s="265" customFormat="1" ht="27.75" customHeight="1">
      <c r="A108" s="203">
        <v>10</v>
      </c>
      <c r="B108" s="204" t="s">
        <v>159</v>
      </c>
      <c r="C108" s="551" t="s">
        <v>394</v>
      </c>
      <c r="D108" s="552"/>
      <c r="E108" s="220"/>
      <c r="F108" s="228"/>
      <c r="G108" s="250"/>
      <c r="H108" s="254"/>
      <c r="I108" s="264"/>
      <c r="J108" s="222">
        <f>SUM(J109:J115)</f>
        <v>1824</v>
      </c>
      <c r="K108" s="222">
        <f aca="true" t="shared" si="28" ref="K108:Y108">SUM(K109:K115)</f>
        <v>409</v>
      </c>
      <c r="L108" s="222">
        <f t="shared" si="28"/>
        <v>0</v>
      </c>
      <c r="M108" s="222">
        <f t="shared" si="28"/>
        <v>1415</v>
      </c>
      <c r="N108" s="222">
        <f t="shared" si="28"/>
        <v>513</v>
      </c>
      <c r="O108" s="222">
        <f t="shared" si="28"/>
        <v>0</v>
      </c>
      <c r="P108" s="222">
        <f t="shared" si="28"/>
        <v>0</v>
      </c>
      <c r="Q108" s="222">
        <f t="shared" si="28"/>
        <v>513</v>
      </c>
      <c r="R108" s="222">
        <f t="shared" si="28"/>
        <v>0</v>
      </c>
      <c r="S108" s="222">
        <f t="shared" si="28"/>
        <v>0</v>
      </c>
      <c r="T108" s="222">
        <f t="shared" si="28"/>
        <v>0</v>
      </c>
      <c r="U108" s="222">
        <f t="shared" si="28"/>
        <v>0</v>
      </c>
      <c r="V108" s="222">
        <f t="shared" si="28"/>
        <v>0</v>
      </c>
      <c r="W108" s="222">
        <f t="shared" si="28"/>
        <v>0</v>
      </c>
      <c r="X108" s="222">
        <f t="shared" si="28"/>
        <v>391</v>
      </c>
      <c r="Y108" s="222">
        <f t="shared" si="28"/>
        <v>18</v>
      </c>
      <c r="Z108" s="224"/>
      <c r="AA108" s="225">
        <f aca="true" t="shared" si="29" ref="AA108:AA152">(K108+L108)/J108</f>
        <v>0.22423245614035087</v>
      </c>
      <c r="AB108" s="226">
        <f t="shared" si="22"/>
        <v>902</v>
      </c>
      <c r="AC108" s="226">
        <f t="shared" si="23"/>
        <v>0</v>
      </c>
      <c r="AD108" s="226">
        <f t="shared" si="24"/>
        <v>0</v>
      </c>
      <c r="AE108" s="226">
        <f t="shared" si="25"/>
        <v>902</v>
      </c>
    </row>
    <row r="109" spans="1:31" s="267" customFormat="1" ht="21.75" customHeight="1" hidden="1">
      <c r="A109" s="209" t="s">
        <v>262</v>
      </c>
      <c r="B109" s="210" t="s">
        <v>81</v>
      </c>
      <c r="C109" s="211"/>
      <c r="D109" s="211" t="s">
        <v>352</v>
      </c>
      <c r="E109" s="220"/>
      <c r="F109" s="257"/>
      <c r="G109" s="258"/>
      <c r="H109" s="259"/>
      <c r="I109" s="266"/>
      <c r="J109" s="214"/>
      <c r="K109" s="261"/>
      <c r="L109" s="261"/>
      <c r="M109" s="214"/>
      <c r="N109" s="214"/>
      <c r="O109" s="214"/>
      <c r="P109" s="214"/>
      <c r="Q109" s="214"/>
      <c r="R109" s="262"/>
      <c r="S109" s="262"/>
      <c r="T109" s="252"/>
      <c r="U109" s="252"/>
      <c r="V109" s="252"/>
      <c r="W109" s="252"/>
      <c r="X109" s="252"/>
      <c r="Y109" s="252"/>
      <c r="Z109" s="248"/>
      <c r="AA109" s="225" t="e">
        <f t="shared" si="29"/>
        <v>#DIV/0!</v>
      </c>
      <c r="AB109" s="226">
        <f t="shared" si="22"/>
        <v>0</v>
      </c>
      <c r="AC109" s="226">
        <f t="shared" si="23"/>
        <v>0</v>
      </c>
      <c r="AD109" s="226">
        <f t="shared" si="24"/>
        <v>0</v>
      </c>
      <c r="AE109" s="226">
        <f t="shared" si="25"/>
        <v>0</v>
      </c>
    </row>
    <row r="110" spans="1:31" s="227" customFormat="1" ht="56.25" customHeight="1" hidden="1">
      <c r="A110" s="203" t="s">
        <v>263</v>
      </c>
      <c r="B110" s="232" t="s">
        <v>160</v>
      </c>
      <c r="C110" s="218" t="s">
        <v>363</v>
      </c>
      <c r="D110" s="219" t="s">
        <v>366</v>
      </c>
      <c r="E110" s="220" t="str">
        <f t="shared" si="20"/>
        <v>Cũ</v>
      </c>
      <c r="F110" s="251" t="s">
        <v>169</v>
      </c>
      <c r="G110" s="221" t="s">
        <v>483</v>
      </c>
      <c r="H110" s="298" t="s">
        <v>161</v>
      </c>
      <c r="I110" s="299" t="s">
        <v>430</v>
      </c>
      <c r="J110" s="300">
        <f>SUM(K110:M110)</f>
        <v>474</v>
      </c>
      <c r="K110" s="300">
        <v>101</v>
      </c>
      <c r="L110" s="300"/>
      <c r="M110" s="300">
        <v>373</v>
      </c>
      <c r="N110" s="300">
        <f aca="true" t="shared" si="30" ref="N110:N115">SUM(O110:Q110)</f>
        <v>200</v>
      </c>
      <c r="O110" s="300"/>
      <c r="P110" s="300"/>
      <c r="Q110" s="300">
        <v>200</v>
      </c>
      <c r="R110" s="223">
        <f>SUM(S110:V110)</f>
        <v>0</v>
      </c>
      <c r="S110" s="223"/>
      <c r="T110" s="230"/>
      <c r="U110" s="230"/>
      <c r="V110" s="230"/>
      <c r="W110" s="230"/>
      <c r="X110" s="300">
        <v>101</v>
      </c>
      <c r="Y110" s="300"/>
      <c r="Z110" s="224"/>
      <c r="AA110" s="225">
        <f t="shared" si="29"/>
        <v>0.21308016877637131</v>
      </c>
      <c r="AB110" s="226">
        <f t="shared" si="22"/>
        <v>173</v>
      </c>
      <c r="AC110" s="226">
        <f t="shared" si="23"/>
        <v>0</v>
      </c>
      <c r="AD110" s="226">
        <f t="shared" si="24"/>
        <v>0</v>
      </c>
      <c r="AE110" s="226">
        <f t="shared" si="25"/>
        <v>173</v>
      </c>
    </row>
    <row r="111" spans="1:31" s="227" customFormat="1" ht="55.5" customHeight="1" hidden="1">
      <c r="A111" s="203" t="s">
        <v>264</v>
      </c>
      <c r="B111" s="232" t="s">
        <v>162</v>
      </c>
      <c r="C111" s="218" t="s">
        <v>363</v>
      </c>
      <c r="D111" s="219" t="s">
        <v>366</v>
      </c>
      <c r="E111" s="220" t="str">
        <f t="shared" si="20"/>
        <v>Cũ</v>
      </c>
      <c r="F111" s="298" t="s">
        <v>163</v>
      </c>
      <c r="G111" s="221" t="s">
        <v>484</v>
      </c>
      <c r="H111" s="298" t="s">
        <v>148</v>
      </c>
      <c r="I111" s="299" t="s">
        <v>431</v>
      </c>
      <c r="J111" s="300">
        <f>SUM(K111:M111)</f>
        <v>136</v>
      </c>
      <c r="K111" s="300">
        <v>66</v>
      </c>
      <c r="L111" s="300"/>
      <c r="M111" s="300">
        <v>70</v>
      </c>
      <c r="N111" s="300">
        <f t="shared" si="30"/>
        <v>65</v>
      </c>
      <c r="O111" s="300"/>
      <c r="P111" s="300"/>
      <c r="Q111" s="300">
        <v>65</v>
      </c>
      <c r="R111" s="223">
        <f>SUM(S111:V111)</f>
        <v>0</v>
      </c>
      <c r="S111" s="223"/>
      <c r="T111" s="230"/>
      <c r="U111" s="230"/>
      <c r="V111" s="230"/>
      <c r="W111" s="230"/>
      <c r="X111" s="300">
        <v>66</v>
      </c>
      <c r="Y111" s="300"/>
      <c r="Z111" s="224"/>
      <c r="AA111" s="225">
        <f t="shared" si="29"/>
        <v>0.4852941176470588</v>
      </c>
      <c r="AB111" s="226">
        <f t="shared" si="22"/>
        <v>5</v>
      </c>
      <c r="AC111" s="226">
        <f t="shared" si="23"/>
        <v>0</v>
      </c>
      <c r="AD111" s="226">
        <f t="shared" si="24"/>
        <v>0</v>
      </c>
      <c r="AE111" s="226">
        <f t="shared" si="25"/>
        <v>5</v>
      </c>
    </row>
    <row r="112" spans="1:31" s="227" customFormat="1" ht="54" customHeight="1" hidden="1">
      <c r="A112" s="203" t="s">
        <v>265</v>
      </c>
      <c r="B112" s="232" t="s">
        <v>164</v>
      </c>
      <c r="C112" s="219" t="s">
        <v>364</v>
      </c>
      <c r="D112" s="219" t="s">
        <v>366</v>
      </c>
      <c r="E112" s="220" t="str">
        <f t="shared" si="20"/>
        <v>Cũ</v>
      </c>
      <c r="F112" s="298" t="s">
        <v>165</v>
      </c>
      <c r="G112" s="221" t="s">
        <v>485</v>
      </c>
      <c r="H112" s="298" t="s">
        <v>148</v>
      </c>
      <c r="I112" s="299" t="s">
        <v>432</v>
      </c>
      <c r="J112" s="300">
        <v>185</v>
      </c>
      <c r="K112" s="300">
        <v>92</v>
      </c>
      <c r="L112" s="300"/>
      <c r="M112" s="300">
        <v>93</v>
      </c>
      <c r="N112" s="300">
        <f t="shared" si="30"/>
        <v>85</v>
      </c>
      <c r="O112" s="300"/>
      <c r="P112" s="300"/>
      <c r="Q112" s="300">
        <v>85</v>
      </c>
      <c r="R112" s="223">
        <f>SUM(S112:V112)</f>
        <v>0</v>
      </c>
      <c r="S112" s="223"/>
      <c r="T112" s="230"/>
      <c r="U112" s="230"/>
      <c r="V112" s="230"/>
      <c r="W112" s="230"/>
      <c r="X112" s="300">
        <v>92</v>
      </c>
      <c r="Y112" s="300"/>
      <c r="Z112" s="224"/>
      <c r="AA112" s="225">
        <f t="shared" si="29"/>
        <v>0.4972972972972973</v>
      </c>
      <c r="AB112" s="226">
        <f t="shared" si="22"/>
        <v>8</v>
      </c>
      <c r="AC112" s="226">
        <f t="shared" si="23"/>
        <v>0</v>
      </c>
      <c r="AD112" s="226">
        <f t="shared" si="24"/>
        <v>0</v>
      </c>
      <c r="AE112" s="226">
        <f t="shared" si="25"/>
        <v>8</v>
      </c>
    </row>
    <row r="113" spans="1:31" s="227" customFormat="1" ht="57" customHeight="1" hidden="1">
      <c r="A113" s="203" t="s">
        <v>266</v>
      </c>
      <c r="B113" s="232" t="s">
        <v>166</v>
      </c>
      <c r="C113" s="219" t="s">
        <v>364</v>
      </c>
      <c r="D113" s="219" t="s">
        <v>366</v>
      </c>
      <c r="E113" s="220" t="str">
        <f t="shared" si="20"/>
        <v>Cũ</v>
      </c>
      <c r="F113" s="251" t="s">
        <v>169</v>
      </c>
      <c r="G113" s="221" t="s">
        <v>486</v>
      </c>
      <c r="H113" s="298" t="s">
        <v>148</v>
      </c>
      <c r="I113" s="299" t="s">
        <v>433</v>
      </c>
      <c r="J113" s="300">
        <f>SUM(K113:M113)</f>
        <v>126</v>
      </c>
      <c r="K113" s="300">
        <v>63</v>
      </c>
      <c r="L113" s="300"/>
      <c r="M113" s="300">
        <v>63</v>
      </c>
      <c r="N113" s="300">
        <f t="shared" si="30"/>
        <v>62</v>
      </c>
      <c r="O113" s="300"/>
      <c r="P113" s="300"/>
      <c r="Q113" s="300">
        <v>62</v>
      </c>
      <c r="R113" s="223">
        <f>SUM(S113:V113)</f>
        <v>0</v>
      </c>
      <c r="S113" s="223"/>
      <c r="T113" s="230"/>
      <c r="U113" s="230"/>
      <c r="V113" s="230"/>
      <c r="W113" s="230"/>
      <c r="X113" s="300">
        <v>63</v>
      </c>
      <c r="Y113" s="300"/>
      <c r="Z113" s="224"/>
      <c r="AA113" s="225">
        <f t="shared" si="29"/>
        <v>0.5</v>
      </c>
      <c r="AB113" s="226">
        <f t="shared" si="22"/>
        <v>1</v>
      </c>
      <c r="AC113" s="226">
        <f t="shared" si="23"/>
        <v>0</v>
      </c>
      <c r="AD113" s="226">
        <f t="shared" si="24"/>
        <v>0</v>
      </c>
      <c r="AE113" s="226">
        <f t="shared" si="25"/>
        <v>1</v>
      </c>
    </row>
    <row r="114" spans="1:31" s="267" customFormat="1" ht="25.5" customHeight="1" hidden="1">
      <c r="A114" s="209" t="s">
        <v>267</v>
      </c>
      <c r="B114" s="237" t="s">
        <v>167</v>
      </c>
      <c r="C114" s="239"/>
      <c r="D114" s="239" t="s">
        <v>352</v>
      </c>
      <c r="E114" s="220"/>
      <c r="F114" s="301"/>
      <c r="G114" s="302"/>
      <c r="H114" s="301"/>
      <c r="I114" s="303"/>
      <c r="J114" s="304"/>
      <c r="K114" s="304"/>
      <c r="L114" s="304"/>
      <c r="M114" s="304"/>
      <c r="N114" s="304"/>
      <c r="O114" s="304"/>
      <c r="P114" s="304"/>
      <c r="Q114" s="304"/>
      <c r="R114" s="262"/>
      <c r="S114" s="262"/>
      <c r="T114" s="252"/>
      <c r="U114" s="252"/>
      <c r="V114" s="252"/>
      <c r="W114" s="252"/>
      <c r="X114" s="304"/>
      <c r="Y114" s="304"/>
      <c r="Z114" s="248"/>
      <c r="AA114" s="225" t="e">
        <f t="shared" si="29"/>
        <v>#DIV/0!</v>
      </c>
      <c r="AB114" s="226">
        <f t="shared" si="22"/>
        <v>0</v>
      </c>
      <c r="AC114" s="226">
        <f t="shared" si="23"/>
        <v>0</v>
      </c>
      <c r="AD114" s="226">
        <f t="shared" si="24"/>
        <v>0</v>
      </c>
      <c r="AE114" s="226">
        <f t="shared" si="25"/>
        <v>0</v>
      </c>
    </row>
    <row r="115" spans="1:31" s="227" customFormat="1" ht="48.75" customHeight="1" hidden="1">
      <c r="A115" s="203" t="s">
        <v>268</v>
      </c>
      <c r="B115" s="217" t="s">
        <v>168</v>
      </c>
      <c r="C115" s="218" t="s">
        <v>363</v>
      </c>
      <c r="D115" s="219" t="s">
        <v>366</v>
      </c>
      <c r="E115" s="220" t="str">
        <f t="shared" si="20"/>
        <v>Cũ</v>
      </c>
      <c r="F115" s="298" t="s">
        <v>163</v>
      </c>
      <c r="G115" s="221" t="s">
        <v>487</v>
      </c>
      <c r="H115" s="251" t="s">
        <v>170</v>
      </c>
      <c r="I115" s="305" t="s">
        <v>434</v>
      </c>
      <c r="J115" s="300">
        <f>SUM(K115:M115)</f>
        <v>903</v>
      </c>
      <c r="K115" s="300">
        <v>87</v>
      </c>
      <c r="L115" s="300"/>
      <c r="M115" s="300">
        <v>816</v>
      </c>
      <c r="N115" s="300">
        <f t="shared" si="30"/>
        <v>101</v>
      </c>
      <c r="O115" s="300"/>
      <c r="P115" s="300"/>
      <c r="Q115" s="300">
        <v>101</v>
      </c>
      <c r="R115" s="223">
        <f>SUM(S115:V115)</f>
        <v>0</v>
      </c>
      <c r="S115" s="223"/>
      <c r="T115" s="230"/>
      <c r="U115" s="230"/>
      <c r="V115" s="230"/>
      <c r="W115" s="230"/>
      <c r="X115" s="300">
        <v>69</v>
      </c>
      <c r="Y115" s="300">
        <v>18</v>
      </c>
      <c r="Z115" s="224"/>
      <c r="AA115" s="225">
        <f t="shared" si="29"/>
        <v>0.09634551495016612</v>
      </c>
      <c r="AB115" s="226">
        <f t="shared" si="22"/>
        <v>715</v>
      </c>
      <c r="AC115" s="226">
        <f t="shared" si="23"/>
        <v>0</v>
      </c>
      <c r="AD115" s="226">
        <f t="shared" si="24"/>
        <v>0</v>
      </c>
      <c r="AE115" s="226">
        <f t="shared" si="25"/>
        <v>715</v>
      </c>
    </row>
    <row r="116" spans="1:31" s="265" customFormat="1" ht="29.25" customHeight="1">
      <c r="A116" s="203">
        <v>11</v>
      </c>
      <c r="B116" s="204" t="s">
        <v>171</v>
      </c>
      <c r="C116" s="246"/>
      <c r="D116" s="246"/>
      <c r="E116" s="220"/>
      <c r="F116" s="228"/>
      <c r="G116" s="250"/>
      <c r="H116" s="254"/>
      <c r="I116" s="264"/>
      <c r="J116" s="222">
        <f>SUM(J117:J118)</f>
        <v>997</v>
      </c>
      <c r="K116" s="222">
        <f aca="true" t="shared" si="31" ref="K116:Y116">SUM(K117:K118)</f>
        <v>315</v>
      </c>
      <c r="L116" s="222">
        <f t="shared" si="31"/>
        <v>0</v>
      </c>
      <c r="M116" s="222">
        <f t="shared" si="31"/>
        <v>682</v>
      </c>
      <c r="N116" s="222">
        <f t="shared" si="31"/>
        <v>0</v>
      </c>
      <c r="O116" s="222">
        <f t="shared" si="31"/>
        <v>0</v>
      </c>
      <c r="P116" s="222">
        <f t="shared" si="31"/>
        <v>0</v>
      </c>
      <c r="Q116" s="222">
        <f t="shared" si="31"/>
        <v>0</v>
      </c>
      <c r="R116" s="222">
        <f t="shared" si="31"/>
        <v>492</v>
      </c>
      <c r="S116" s="222">
        <f t="shared" si="31"/>
        <v>0</v>
      </c>
      <c r="T116" s="222">
        <f t="shared" si="31"/>
        <v>0</v>
      </c>
      <c r="U116" s="222">
        <f t="shared" si="31"/>
        <v>300</v>
      </c>
      <c r="V116" s="222">
        <f t="shared" si="31"/>
        <v>192</v>
      </c>
      <c r="W116" s="222">
        <f t="shared" si="31"/>
        <v>0</v>
      </c>
      <c r="X116" s="222">
        <f t="shared" si="31"/>
        <v>300</v>
      </c>
      <c r="Y116" s="222">
        <f t="shared" si="31"/>
        <v>15</v>
      </c>
      <c r="Z116" s="224"/>
      <c r="AA116" s="225">
        <f t="shared" si="29"/>
        <v>0.3159478435305918</v>
      </c>
      <c r="AB116" s="226">
        <f t="shared" si="22"/>
        <v>190</v>
      </c>
      <c r="AC116" s="226">
        <f t="shared" si="23"/>
        <v>0</v>
      </c>
      <c r="AD116" s="226">
        <f t="shared" si="24"/>
        <v>0</v>
      </c>
      <c r="AE116" s="226">
        <f t="shared" si="25"/>
        <v>190</v>
      </c>
    </row>
    <row r="117" spans="1:31" s="267" customFormat="1" ht="17.25" hidden="1">
      <c r="A117" s="209" t="s">
        <v>269</v>
      </c>
      <c r="B117" s="210" t="s">
        <v>167</v>
      </c>
      <c r="C117" s="211"/>
      <c r="D117" s="211" t="s">
        <v>353</v>
      </c>
      <c r="E117" s="220"/>
      <c r="F117" s="257"/>
      <c r="G117" s="258"/>
      <c r="H117" s="259"/>
      <c r="I117" s="266"/>
      <c r="J117" s="214"/>
      <c r="K117" s="261"/>
      <c r="L117" s="261"/>
      <c r="M117" s="214"/>
      <c r="N117" s="214"/>
      <c r="O117" s="214"/>
      <c r="P117" s="214"/>
      <c r="Q117" s="214"/>
      <c r="R117" s="262"/>
      <c r="S117" s="262"/>
      <c r="T117" s="252"/>
      <c r="U117" s="252"/>
      <c r="V117" s="252"/>
      <c r="W117" s="252"/>
      <c r="X117" s="252"/>
      <c r="Y117" s="252"/>
      <c r="Z117" s="248"/>
      <c r="AA117" s="225" t="e">
        <f t="shared" si="29"/>
        <v>#DIV/0!</v>
      </c>
      <c r="AB117" s="226">
        <f t="shared" si="22"/>
        <v>0</v>
      </c>
      <c r="AC117" s="226">
        <f t="shared" si="23"/>
        <v>0</v>
      </c>
      <c r="AD117" s="226">
        <f t="shared" si="24"/>
        <v>0</v>
      </c>
      <c r="AE117" s="226">
        <f t="shared" si="25"/>
        <v>0</v>
      </c>
    </row>
    <row r="118" spans="1:31" s="227" customFormat="1" ht="129" customHeight="1" hidden="1">
      <c r="A118" s="203" t="s">
        <v>270</v>
      </c>
      <c r="B118" s="204" t="s">
        <v>172</v>
      </c>
      <c r="C118" s="246" t="s">
        <v>369</v>
      </c>
      <c r="D118" s="246"/>
      <c r="E118" s="220" t="str">
        <f t="shared" si="20"/>
        <v>Mới</v>
      </c>
      <c r="F118" s="228" t="s">
        <v>271</v>
      </c>
      <c r="G118" s="250">
        <v>820</v>
      </c>
      <c r="H118" s="254">
        <v>2017</v>
      </c>
      <c r="I118" s="264"/>
      <c r="J118" s="222">
        <f>K118+L118+M118</f>
        <v>997</v>
      </c>
      <c r="K118" s="229">
        <v>315</v>
      </c>
      <c r="L118" s="229"/>
      <c r="M118" s="222">
        <v>682</v>
      </c>
      <c r="N118" s="222"/>
      <c r="O118" s="222"/>
      <c r="P118" s="222"/>
      <c r="Q118" s="222"/>
      <c r="R118" s="223">
        <f>SUM(S118:V118)</f>
        <v>492</v>
      </c>
      <c r="S118" s="223"/>
      <c r="T118" s="230"/>
      <c r="U118" s="230">
        <v>300</v>
      </c>
      <c r="V118" s="230">
        <v>192</v>
      </c>
      <c r="W118" s="230"/>
      <c r="X118" s="230">
        <v>300</v>
      </c>
      <c r="Y118" s="230">
        <v>15</v>
      </c>
      <c r="Z118" s="207" t="s">
        <v>173</v>
      </c>
      <c r="AA118" s="225">
        <f t="shared" si="29"/>
        <v>0.3159478435305918</v>
      </c>
      <c r="AB118" s="226">
        <f t="shared" si="22"/>
        <v>190</v>
      </c>
      <c r="AC118" s="226">
        <f t="shared" si="23"/>
        <v>0</v>
      </c>
      <c r="AD118" s="226">
        <f t="shared" si="24"/>
        <v>0</v>
      </c>
      <c r="AE118" s="226">
        <f t="shared" si="25"/>
        <v>190</v>
      </c>
    </row>
    <row r="119" spans="1:31" s="265" customFormat="1" ht="27.75" customHeight="1">
      <c r="A119" s="203">
        <v>12</v>
      </c>
      <c r="B119" s="204" t="s">
        <v>474</v>
      </c>
      <c r="C119" s="551" t="s">
        <v>394</v>
      </c>
      <c r="D119" s="552"/>
      <c r="E119" s="220"/>
      <c r="F119" s="203"/>
      <c r="G119" s="247"/>
      <c r="H119" s="203"/>
      <c r="I119" s="206"/>
      <c r="J119" s="206">
        <f aca="true" t="shared" si="32" ref="J119:Y119">SUM(J121:J139)</f>
        <v>15520</v>
      </c>
      <c r="K119" s="206">
        <f t="shared" si="32"/>
        <v>409</v>
      </c>
      <c r="L119" s="206">
        <f t="shared" si="32"/>
        <v>5000</v>
      </c>
      <c r="M119" s="206">
        <f t="shared" si="32"/>
        <v>10111</v>
      </c>
      <c r="N119" s="206">
        <f t="shared" si="32"/>
        <v>667</v>
      </c>
      <c r="O119" s="206">
        <f t="shared" si="32"/>
        <v>0</v>
      </c>
      <c r="P119" s="206">
        <f t="shared" si="32"/>
        <v>0</v>
      </c>
      <c r="Q119" s="206">
        <f t="shared" si="32"/>
        <v>667</v>
      </c>
      <c r="R119" s="206">
        <f t="shared" si="32"/>
        <v>5971</v>
      </c>
      <c r="S119" s="206">
        <f t="shared" si="32"/>
        <v>0</v>
      </c>
      <c r="T119" s="206">
        <f t="shared" si="32"/>
        <v>0</v>
      </c>
      <c r="U119" s="206">
        <f t="shared" si="32"/>
        <v>4213</v>
      </c>
      <c r="V119" s="206">
        <f t="shared" si="32"/>
        <v>1758</v>
      </c>
      <c r="W119" s="206">
        <f t="shared" si="32"/>
        <v>5000</v>
      </c>
      <c r="X119" s="206">
        <f t="shared" si="32"/>
        <v>391</v>
      </c>
      <c r="Y119" s="206">
        <f t="shared" si="32"/>
        <v>18</v>
      </c>
      <c r="Z119" s="207"/>
      <c r="AA119" s="225">
        <f t="shared" si="29"/>
        <v>0.3485180412371134</v>
      </c>
      <c r="AB119" s="226">
        <f t="shared" si="22"/>
        <v>3473</v>
      </c>
      <c r="AC119" s="226">
        <f t="shared" si="23"/>
        <v>0</v>
      </c>
      <c r="AD119" s="226">
        <f t="shared" si="24"/>
        <v>0</v>
      </c>
      <c r="AE119" s="226">
        <f t="shared" si="25"/>
        <v>3473</v>
      </c>
    </row>
    <row r="120" spans="1:31" s="267" customFormat="1" ht="23.25" customHeight="1" hidden="1">
      <c r="A120" s="209" t="s">
        <v>292</v>
      </c>
      <c r="B120" s="210" t="s">
        <v>273</v>
      </c>
      <c r="C120" s="211"/>
      <c r="D120" s="211" t="s">
        <v>352</v>
      </c>
      <c r="E120" s="220"/>
      <c r="F120" s="209"/>
      <c r="G120" s="212"/>
      <c r="H120" s="209"/>
      <c r="I120" s="213"/>
      <c r="J120" s="213"/>
      <c r="K120" s="213"/>
      <c r="L120" s="213"/>
      <c r="M120" s="222"/>
      <c r="N120" s="222"/>
      <c r="O120" s="222"/>
      <c r="P120" s="222"/>
      <c r="Q120" s="222"/>
      <c r="R120" s="213"/>
      <c r="S120" s="213"/>
      <c r="T120" s="213"/>
      <c r="U120" s="213"/>
      <c r="V120" s="213"/>
      <c r="W120" s="213"/>
      <c r="X120" s="213"/>
      <c r="Y120" s="213"/>
      <c r="Z120" s="215"/>
      <c r="AA120" s="225" t="e">
        <f t="shared" si="29"/>
        <v>#DIV/0!</v>
      </c>
      <c r="AB120" s="226">
        <f t="shared" si="22"/>
        <v>0</v>
      </c>
      <c r="AC120" s="226">
        <f t="shared" si="23"/>
        <v>0</v>
      </c>
      <c r="AD120" s="226">
        <f t="shared" si="24"/>
        <v>0</v>
      </c>
      <c r="AE120" s="226">
        <f t="shared" si="25"/>
        <v>0</v>
      </c>
    </row>
    <row r="121" spans="1:31" s="227" customFormat="1" ht="48.75" customHeight="1" hidden="1">
      <c r="A121" s="203" t="s">
        <v>293</v>
      </c>
      <c r="B121" s="204" t="s">
        <v>274</v>
      </c>
      <c r="C121" s="246" t="s">
        <v>362</v>
      </c>
      <c r="D121" s="246"/>
      <c r="E121" s="220" t="str">
        <f t="shared" si="20"/>
        <v>Mới</v>
      </c>
      <c r="F121" s="228" t="s">
        <v>339</v>
      </c>
      <c r="G121" s="306">
        <v>1307.4</v>
      </c>
      <c r="H121" s="254">
        <v>2017</v>
      </c>
      <c r="I121" s="280" t="s">
        <v>435</v>
      </c>
      <c r="J121" s="222">
        <v>3226</v>
      </c>
      <c r="K121" s="229"/>
      <c r="L121" s="229">
        <v>1519</v>
      </c>
      <c r="M121" s="222">
        <v>1707</v>
      </c>
      <c r="N121" s="222"/>
      <c r="O121" s="222"/>
      <c r="P121" s="222"/>
      <c r="Q121" s="222"/>
      <c r="R121" s="223">
        <f aca="true" t="shared" si="33" ref="R121:R139">SUM(S121:V121)</f>
        <v>1000</v>
      </c>
      <c r="S121" s="223"/>
      <c r="T121" s="230"/>
      <c r="U121" s="230">
        <v>694</v>
      </c>
      <c r="V121" s="230">
        <v>306</v>
      </c>
      <c r="W121" s="230">
        <v>1519</v>
      </c>
      <c r="X121" s="230"/>
      <c r="Y121" s="230"/>
      <c r="Z121" s="224"/>
      <c r="AA121" s="225">
        <f t="shared" si="29"/>
        <v>0.4708617482951023</v>
      </c>
      <c r="AB121" s="226">
        <f t="shared" si="22"/>
        <v>707</v>
      </c>
      <c r="AC121" s="226">
        <f t="shared" si="23"/>
        <v>0</v>
      </c>
      <c r="AD121" s="226">
        <f t="shared" si="24"/>
        <v>0</v>
      </c>
      <c r="AE121" s="226">
        <f t="shared" si="25"/>
        <v>707</v>
      </c>
    </row>
    <row r="122" spans="1:31" s="227" customFormat="1" ht="54" customHeight="1" hidden="1">
      <c r="A122" s="203" t="s">
        <v>294</v>
      </c>
      <c r="B122" s="204" t="s">
        <v>275</v>
      </c>
      <c r="C122" s="246" t="s">
        <v>362</v>
      </c>
      <c r="D122" s="246"/>
      <c r="E122" s="220" t="str">
        <f t="shared" si="20"/>
        <v>Mới</v>
      </c>
      <c r="F122" s="228" t="s">
        <v>348</v>
      </c>
      <c r="G122" s="307">
        <v>569.7</v>
      </c>
      <c r="H122" s="254">
        <v>2017</v>
      </c>
      <c r="I122" s="280" t="s">
        <v>436</v>
      </c>
      <c r="J122" s="222">
        <v>314</v>
      </c>
      <c r="K122" s="229"/>
      <c r="L122" s="229">
        <v>157</v>
      </c>
      <c r="M122" s="222">
        <v>157</v>
      </c>
      <c r="N122" s="222"/>
      <c r="O122" s="222"/>
      <c r="P122" s="222"/>
      <c r="Q122" s="222"/>
      <c r="R122" s="223">
        <f t="shared" si="33"/>
        <v>157</v>
      </c>
      <c r="S122" s="223"/>
      <c r="T122" s="230"/>
      <c r="U122" s="230">
        <v>157</v>
      </c>
      <c r="V122" s="230"/>
      <c r="W122" s="230">
        <v>157</v>
      </c>
      <c r="X122" s="230"/>
      <c r="Y122" s="230"/>
      <c r="Z122" s="224"/>
      <c r="AA122" s="225">
        <f t="shared" si="29"/>
        <v>0.5</v>
      </c>
      <c r="AB122" s="226">
        <f t="shared" si="22"/>
        <v>0</v>
      </c>
      <c r="AC122" s="226">
        <f t="shared" si="23"/>
        <v>0</v>
      </c>
      <c r="AD122" s="226">
        <f t="shared" si="24"/>
        <v>0</v>
      </c>
      <c r="AE122" s="226">
        <f t="shared" si="25"/>
        <v>0</v>
      </c>
    </row>
    <row r="123" spans="1:31" s="227" customFormat="1" ht="54.75" customHeight="1" hidden="1">
      <c r="A123" s="203" t="s">
        <v>295</v>
      </c>
      <c r="B123" s="204" t="s">
        <v>276</v>
      </c>
      <c r="C123" s="246" t="s">
        <v>362</v>
      </c>
      <c r="D123" s="246"/>
      <c r="E123" s="220" t="str">
        <f t="shared" si="20"/>
        <v>Mới</v>
      </c>
      <c r="F123" s="228" t="s">
        <v>340</v>
      </c>
      <c r="G123" s="307">
        <v>700</v>
      </c>
      <c r="H123" s="254">
        <v>2017</v>
      </c>
      <c r="I123" s="280" t="s">
        <v>437</v>
      </c>
      <c r="J123" s="222">
        <v>746</v>
      </c>
      <c r="K123" s="229"/>
      <c r="L123" s="229">
        <v>370</v>
      </c>
      <c r="M123" s="222">
        <v>376</v>
      </c>
      <c r="N123" s="222"/>
      <c r="O123" s="222"/>
      <c r="P123" s="222"/>
      <c r="Q123" s="222"/>
      <c r="R123" s="223">
        <f t="shared" si="33"/>
        <v>376</v>
      </c>
      <c r="S123" s="223"/>
      <c r="T123" s="230"/>
      <c r="U123" s="230">
        <v>376</v>
      </c>
      <c r="V123" s="230"/>
      <c r="W123" s="230">
        <v>370</v>
      </c>
      <c r="X123" s="230"/>
      <c r="Y123" s="230"/>
      <c r="Z123" s="224"/>
      <c r="AA123" s="225">
        <f t="shared" si="29"/>
        <v>0.4959785522788204</v>
      </c>
      <c r="AB123" s="226">
        <f t="shared" si="22"/>
        <v>0</v>
      </c>
      <c r="AC123" s="226">
        <f t="shared" si="23"/>
        <v>0</v>
      </c>
      <c r="AD123" s="226">
        <f t="shared" si="24"/>
        <v>0</v>
      </c>
      <c r="AE123" s="226">
        <f t="shared" si="25"/>
        <v>0</v>
      </c>
    </row>
    <row r="124" spans="1:31" s="227" customFormat="1" ht="54" customHeight="1" hidden="1">
      <c r="A124" s="203" t="s">
        <v>296</v>
      </c>
      <c r="B124" s="204" t="s">
        <v>277</v>
      </c>
      <c r="C124" s="246" t="s">
        <v>362</v>
      </c>
      <c r="D124" s="246"/>
      <c r="E124" s="220" t="str">
        <f t="shared" si="20"/>
        <v>Mới</v>
      </c>
      <c r="F124" s="228" t="s">
        <v>341</v>
      </c>
      <c r="G124" s="307">
        <v>560.3</v>
      </c>
      <c r="H124" s="254">
        <v>2017</v>
      </c>
      <c r="I124" s="280" t="s">
        <v>438</v>
      </c>
      <c r="J124" s="222">
        <v>174</v>
      </c>
      <c r="K124" s="229"/>
      <c r="L124" s="229">
        <v>60</v>
      </c>
      <c r="M124" s="222">
        <v>114</v>
      </c>
      <c r="N124" s="222"/>
      <c r="O124" s="222"/>
      <c r="P124" s="222"/>
      <c r="Q124" s="222"/>
      <c r="R124" s="223">
        <f t="shared" si="33"/>
        <v>114</v>
      </c>
      <c r="S124" s="223"/>
      <c r="T124" s="230"/>
      <c r="U124" s="230">
        <v>114</v>
      </c>
      <c r="V124" s="230"/>
      <c r="W124" s="230">
        <v>60</v>
      </c>
      <c r="X124" s="230"/>
      <c r="Y124" s="230"/>
      <c r="Z124" s="224"/>
      <c r="AA124" s="225">
        <f t="shared" si="29"/>
        <v>0.3448275862068966</v>
      </c>
      <c r="AB124" s="226">
        <f t="shared" si="22"/>
        <v>0</v>
      </c>
      <c r="AC124" s="226">
        <f t="shared" si="23"/>
        <v>0</v>
      </c>
      <c r="AD124" s="226">
        <f t="shared" si="24"/>
        <v>0</v>
      </c>
      <c r="AE124" s="226">
        <f t="shared" si="25"/>
        <v>0</v>
      </c>
    </row>
    <row r="125" spans="1:31" s="227" customFormat="1" ht="57" customHeight="1" hidden="1">
      <c r="A125" s="203" t="s">
        <v>297</v>
      </c>
      <c r="B125" s="204" t="s">
        <v>278</v>
      </c>
      <c r="C125" s="246" t="s">
        <v>362</v>
      </c>
      <c r="D125" s="246"/>
      <c r="E125" s="220" t="str">
        <f t="shared" si="20"/>
        <v>Mới</v>
      </c>
      <c r="F125" s="228" t="s">
        <v>342</v>
      </c>
      <c r="G125" s="307">
        <v>460.8</v>
      </c>
      <c r="H125" s="254">
        <v>2017</v>
      </c>
      <c r="I125" s="280" t="s">
        <v>439</v>
      </c>
      <c r="J125" s="229">
        <v>208</v>
      </c>
      <c r="K125" s="229"/>
      <c r="L125" s="229">
        <v>104</v>
      </c>
      <c r="M125" s="222">
        <v>104</v>
      </c>
      <c r="N125" s="222"/>
      <c r="O125" s="222"/>
      <c r="P125" s="222"/>
      <c r="Q125" s="222"/>
      <c r="R125" s="223">
        <f t="shared" si="33"/>
        <v>104</v>
      </c>
      <c r="S125" s="223"/>
      <c r="T125" s="230"/>
      <c r="U125" s="230">
        <v>104</v>
      </c>
      <c r="V125" s="230"/>
      <c r="W125" s="230">
        <v>104</v>
      </c>
      <c r="X125" s="230"/>
      <c r="Y125" s="230"/>
      <c r="Z125" s="224"/>
      <c r="AA125" s="225">
        <f t="shared" si="29"/>
        <v>0.5</v>
      </c>
      <c r="AB125" s="226">
        <f t="shared" si="22"/>
        <v>0</v>
      </c>
      <c r="AC125" s="226">
        <f t="shared" si="23"/>
        <v>0</v>
      </c>
      <c r="AD125" s="226">
        <f t="shared" si="24"/>
        <v>0</v>
      </c>
      <c r="AE125" s="226">
        <f t="shared" si="25"/>
        <v>0</v>
      </c>
    </row>
    <row r="126" spans="1:31" s="227" customFormat="1" ht="54.75" customHeight="1" hidden="1">
      <c r="A126" s="203" t="s">
        <v>298</v>
      </c>
      <c r="B126" s="204" t="s">
        <v>279</v>
      </c>
      <c r="C126" s="246" t="s">
        <v>362</v>
      </c>
      <c r="D126" s="246"/>
      <c r="E126" s="220" t="str">
        <f t="shared" si="20"/>
        <v>Mới</v>
      </c>
      <c r="F126" s="228" t="s">
        <v>343</v>
      </c>
      <c r="G126" s="307">
        <v>429.4</v>
      </c>
      <c r="H126" s="254">
        <v>2017</v>
      </c>
      <c r="I126" s="280" t="s">
        <v>440</v>
      </c>
      <c r="J126" s="229">
        <v>206</v>
      </c>
      <c r="K126" s="229"/>
      <c r="L126" s="229">
        <v>90</v>
      </c>
      <c r="M126" s="222">
        <v>116</v>
      </c>
      <c r="N126" s="222"/>
      <c r="O126" s="222"/>
      <c r="P126" s="222"/>
      <c r="Q126" s="222"/>
      <c r="R126" s="223">
        <f t="shared" si="33"/>
        <v>116</v>
      </c>
      <c r="S126" s="223"/>
      <c r="T126" s="230"/>
      <c r="U126" s="230">
        <v>116</v>
      </c>
      <c r="V126" s="230"/>
      <c r="W126" s="230">
        <v>90</v>
      </c>
      <c r="X126" s="230"/>
      <c r="Y126" s="230"/>
      <c r="Z126" s="224"/>
      <c r="AA126" s="225">
        <f t="shared" si="29"/>
        <v>0.4368932038834951</v>
      </c>
      <c r="AB126" s="226">
        <f t="shared" si="22"/>
        <v>0</v>
      </c>
      <c r="AC126" s="226">
        <f t="shared" si="23"/>
        <v>0</v>
      </c>
      <c r="AD126" s="226">
        <f t="shared" si="24"/>
        <v>0</v>
      </c>
      <c r="AE126" s="226">
        <f t="shared" si="25"/>
        <v>0</v>
      </c>
    </row>
    <row r="127" spans="1:31" s="227" customFormat="1" ht="54.75" customHeight="1" hidden="1">
      <c r="A127" s="203" t="s">
        <v>299</v>
      </c>
      <c r="B127" s="204" t="s">
        <v>280</v>
      </c>
      <c r="C127" s="246" t="s">
        <v>362</v>
      </c>
      <c r="D127" s="246"/>
      <c r="E127" s="220" t="str">
        <f t="shared" si="20"/>
        <v>Mới</v>
      </c>
      <c r="F127" s="228" t="s">
        <v>341</v>
      </c>
      <c r="G127" s="307">
        <v>304.9</v>
      </c>
      <c r="H127" s="254">
        <v>2017</v>
      </c>
      <c r="I127" s="280" t="s">
        <v>501</v>
      </c>
      <c r="J127" s="229">
        <v>160</v>
      </c>
      <c r="K127" s="229"/>
      <c r="L127" s="229">
        <v>80</v>
      </c>
      <c r="M127" s="222">
        <v>80</v>
      </c>
      <c r="N127" s="222"/>
      <c r="O127" s="222"/>
      <c r="P127" s="222"/>
      <c r="Q127" s="222"/>
      <c r="R127" s="223">
        <f t="shared" si="33"/>
        <v>80</v>
      </c>
      <c r="S127" s="223"/>
      <c r="T127" s="230"/>
      <c r="U127" s="230">
        <v>80</v>
      </c>
      <c r="V127" s="230"/>
      <c r="W127" s="230">
        <v>80</v>
      </c>
      <c r="X127" s="230"/>
      <c r="Y127" s="230"/>
      <c r="Z127" s="224"/>
      <c r="AA127" s="225">
        <f t="shared" si="29"/>
        <v>0.5</v>
      </c>
      <c r="AB127" s="226">
        <f t="shared" si="22"/>
        <v>0</v>
      </c>
      <c r="AC127" s="226">
        <f t="shared" si="23"/>
        <v>0</v>
      </c>
      <c r="AD127" s="226">
        <f t="shared" si="24"/>
        <v>0</v>
      </c>
      <c r="AE127" s="226">
        <f t="shared" si="25"/>
        <v>0</v>
      </c>
    </row>
    <row r="128" spans="1:31" s="227" customFormat="1" ht="54" customHeight="1" hidden="1">
      <c r="A128" s="203" t="s">
        <v>300</v>
      </c>
      <c r="B128" s="204" t="s">
        <v>281</v>
      </c>
      <c r="C128" s="246" t="s">
        <v>362</v>
      </c>
      <c r="D128" s="246"/>
      <c r="E128" s="220" t="str">
        <f t="shared" si="20"/>
        <v>Mới</v>
      </c>
      <c r="F128" s="228" t="s">
        <v>344</v>
      </c>
      <c r="G128" s="307">
        <v>456.6</v>
      </c>
      <c r="H128" s="254">
        <v>2017</v>
      </c>
      <c r="I128" s="280" t="s">
        <v>472</v>
      </c>
      <c r="J128" s="229">
        <v>284</v>
      </c>
      <c r="K128" s="229"/>
      <c r="L128" s="229">
        <v>142</v>
      </c>
      <c r="M128" s="222">
        <v>142</v>
      </c>
      <c r="N128" s="222"/>
      <c r="O128" s="222"/>
      <c r="P128" s="222"/>
      <c r="Q128" s="222"/>
      <c r="R128" s="223">
        <f t="shared" si="33"/>
        <v>142</v>
      </c>
      <c r="S128" s="223"/>
      <c r="T128" s="230"/>
      <c r="U128" s="230">
        <v>142</v>
      </c>
      <c r="V128" s="230"/>
      <c r="W128" s="230">
        <v>142</v>
      </c>
      <c r="X128" s="230"/>
      <c r="Y128" s="230"/>
      <c r="Z128" s="224"/>
      <c r="AA128" s="225">
        <f t="shared" si="29"/>
        <v>0.5</v>
      </c>
      <c r="AB128" s="226">
        <f t="shared" si="22"/>
        <v>0</v>
      </c>
      <c r="AC128" s="226">
        <f t="shared" si="23"/>
        <v>0</v>
      </c>
      <c r="AD128" s="226">
        <f t="shared" si="24"/>
        <v>0</v>
      </c>
      <c r="AE128" s="226">
        <f t="shared" si="25"/>
        <v>0</v>
      </c>
    </row>
    <row r="129" spans="1:31" s="227" customFormat="1" ht="52.5" customHeight="1" hidden="1">
      <c r="A129" s="203" t="s">
        <v>301</v>
      </c>
      <c r="B129" s="204" t="s">
        <v>282</v>
      </c>
      <c r="C129" s="246" t="s">
        <v>362</v>
      </c>
      <c r="D129" s="246"/>
      <c r="E129" s="220" t="str">
        <f t="shared" si="20"/>
        <v>Mới</v>
      </c>
      <c r="F129" s="228" t="s">
        <v>344</v>
      </c>
      <c r="G129" s="307">
        <v>500</v>
      </c>
      <c r="H129" s="254">
        <v>2017</v>
      </c>
      <c r="I129" s="280" t="s">
        <v>442</v>
      </c>
      <c r="J129" s="229">
        <v>170</v>
      </c>
      <c r="K129" s="229"/>
      <c r="L129" s="229">
        <v>85</v>
      </c>
      <c r="M129" s="222">
        <v>85</v>
      </c>
      <c r="N129" s="222"/>
      <c r="O129" s="222"/>
      <c r="P129" s="222"/>
      <c r="Q129" s="222"/>
      <c r="R129" s="223">
        <f t="shared" si="33"/>
        <v>85</v>
      </c>
      <c r="S129" s="223"/>
      <c r="T129" s="230"/>
      <c r="U129" s="230">
        <v>85</v>
      </c>
      <c r="V129" s="230"/>
      <c r="W129" s="230">
        <v>85</v>
      </c>
      <c r="X129" s="230"/>
      <c r="Y129" s="230"/>
      <c r="Z129" s="224"/>
      <c r="AA129" s="225">
        <f t="shared" si="29"/>
        <v>0.5</v>
      </c>
      <c r="AB129" s="226">
        <f t="shared" si="22"/>
        <v>0</v>
      </c>
      <c r="AC129" s="226">
        <f t="shared" si="23"/>
        <v>0</v>
      </c>
      <c r="AD129" s="226">
        <f t="shared" si="24"/>
        <v>0</v>
      </c>
      <c r="AE129" s="226">
        <f t="shared" si="25"/>
        <v>0</v>
      </c>
    </row>
    <row r="130" spans="1:31" s="227" customFormat="1" ht="51.75" customHeight="1" hidden="1">
      <c r="A130" s="203" t="s">
        <v>302</v>
      </c>
      <c r="B130" s="204" t="s">
        <v>283</v>
      </c>
      <c r="C130" s="246" t="s">
        <v>362</v>
      </c>
      <c r="D130" s="246"/>
      <c r="E130" s="220" t="str">
        <f t="shared" si="20"/>
        <v>Mới</v>
      </c>
      <c r="F130" s="228" t="s">
        <v>345</v>
      </c>
      <c r="G130" s="307">
        <v>895.3</v>
      </c>
      <c r="H130" s="254">
        <v>2017</v>
      </c>
      <c r="I130" s="280" t="s">
        <v>473</v>
      </c>
      <c r="J130" s="222">
        <v>947</v>
      </c>
      <c r="K130" s="229"/>
      <c r="L130" s="229">
        <v>285</v>
      </c>
      <c r="M130" s="222">
        <v>662</v>
      </c>
      <c r="N130" s="222"/>
      <c r="O130" s="222"/>
      <c r="P130" s="222"/>
      <c r="Q130" s="222"/>
      <c r="R130" s="223">
        <f t="shared" si="33"/>
        <v>300</v>
      </c>
      <c r="S130" s="223"/>
      <c r="T130" s="230"/>
      <c r="U130" s="230">
        <v>112</v>
      </c>
      <c r="V130" s="230">
        <v>188</v>
      </c>
      <c r="W130" s="230">
        <v>285</v>
      </c>
      <c r="X130" s="230"/>
      <c r="Y130" s="230"/>
      <c r="Z130" s="224"/>
      <c r="AA130" s="225">
        <f t="shared" si="29"/>
        <v>0.30095036958817317</v>
      </c>
      <c r="AB130" s="226">
        <f t="shared" si="22"/>
        <v>362</v>
      </c>
      <c r="AC130" s="226">
        <f t="shared" si="23"/>
        <v>0</v>
      </c>
      <c r="AD130" s="226">
        <f t="shared" si="24"/>
        <v>0</v>
      </c>
      <c r="AE130" s="226">
        <f t="shared" si="25"/>
        <v>362</v>
      </c>
    </row>
    <row r="131" spans="1:31" s="267" customFormat="1" ht="18.75" customHeight="1" hidden="1">
      <c r="A131" s="209" t="s">
        <v>303</v>
      </c>
      <c r="B131" s="210" t="s">
        <v>167</v>
      </c>
      <c r="C131" s="211"/>
      <c r="D131" s="211" t="s">
        <v>353</v>
      </c>
      <c r="E131" s="220"/>
      <c r="F131" s="209"/>
      <c r="G131" s="212"/>
      <c r="H131" s="209"/>
      <c r="I131" s="308"/>
      <c r="J131" s="213"/>
      <c r="K131" s="213"/>
      <c r="L131" s="213"/>
      <c r="M131" s="222"/>
      <c r="N131" s="222"/>
      <c r="O131" s="222"/>
      <c r="P131" s="222"/>
      <c r="Q131" s="222"/>
      <c r="R131" s="223">
        <f t="shared" si="33"/>
        <v>0</v>
      </c>
      <c r="S131" s="213"/>
      <c r="T131" s="213"/>
      <c r="U131" s="213"/>
      <c r="V131" s="213"/>
      <c r="W131" s="213"/>
      <c r="X131" s="213"/>
      <c r="Y131" s="213"/>
      <c r="Z131" s="215"/>
      <c r="AA131" s="309" t="e">
        <f t="shared" si="29"/>
        <v>#DIV/0!</v>
      </c>
      <c r="AB131" s="310">
        <f t="shared" si="22"/>
        <v>0</v>
      </c>
      <c r="AC131" s="310">
        <f t="shared" si="23"/>
        <v>0</v>
      </c>
      <c r="AD131" s="310">
        <f t="shared" si="24"/>
        <v>0</v>
      </c>
      <c r="AE131" s="310">
        <f t="shared" si="25"/>
        <v>0</v>
      </c>
    </row>
    <row r="132" spans="1:31" s="227" customFormat="1" ht="49.5" customHeight="1" hidden="1">
      <c r="A132" s="203" t="s">
        <v>292</v>
      </c>
      <c r="B132" s="204" t="s">
        <v>284</v>
      </c>
      <c r="C132" s="246" t="s">
        <v>362</v>
      </c>
      <c r="D132" s="246"/>
      <c r="E132" s="220" t="str">
        <f t="shared" si="20"/>
        <v>Cũ</v>
      </c>
      <c r="F132" s="228" t="s">
        <v>341</v>
      </c>
      <c r="G132" s="311">
        <v>770</v>
      </c>
      <c r="H132" s="254">
        <v>2016</v>
      </c>
      <c r="I132" s="280" t="s">
        <v>443</v>
      </c>
      <c r="J132" s="222">
        <v>1004</v>
      </c>
      <c r="K132" s="229"/>
      <c r="L132" s="229">
        <v>350</v>
      </c>
      <c r="M132" s="222">
        <f>J132-K132-L132</f>
        <v>654</v>
      </c>
      <c r="N132" s="222">
        <f>SUM(O132:Q132)</f>
        <v>421</v>
      </c>
      <c r="O132" s="222"/>
      <c r="P132" s="222"/>
      <c r="Q132" s="222">
        <v>421</v>
      </c>
      <c r="R132" s="223">
        <f t="shared" si="33"/>
        <v>233</v>
      </c>
      <c r="S132" s="223"/>
      <c r="T132" s="230"/>
      <c r="U132" s="230">
        <v>33</v>
      </c>
      <c r="V132" s="230">
        <v>200</v>
      </c>
      <c r="W132" s="230">
        <v>350</v>
      </c>
      <c r="X132" s="230"/>
      <c r="Y132" s="230"/>
      <c r="Z132" s="224"/>
      <c r="AA132" s="225">
        <f t="shared" si="29"/>
        <v>0.34860557768924305</v>
      </c>
      <c r="AB132" s="226">
        <f t="shared" si="22"/>
        <v>0</v>
      </c>
      <c r="AC132" s="226">
        <f t="shared" si="23"/>
        <v>0</v>
      </c>
      <c r="AD132" s="226">
        <f t="shared" si="24"/>
        <v>0</v>
      </c>
      <c r="AE132" s="226">
        <f t="shared" si="25"/>
        <v>0</v>
      </c>
    </row>
    <row r="133" spans="1:31" s="227" customFormat="1" ht="50.25" customHeight="1" hidden="1">
      <c r="A133" s="203" t="s">
        <v>303</v>
      </c>
      <c r="B133" s="204" t="s">
        <v>285</v>
      </c>
      <c r="C133" s="246" t="s">
        <v>365</v>
      </c>
      <c r="D133" s="246"/>
      <c r="E133" s="220" t="str">
        <f t="shared" si="20"/>
        <v>Cũ</v>
      </c>
      <c r="F133" s="228" t="s">
        <v>349</v>
      </c>
      <c r="G133" s="311">
        <v>780</v>
      </c>
      <c r="H133" s="254">
        <v>2016</v>
      </c>
      <c r="I133" s="280" t="s">
        <v>444</v>
      </c>
      <c r="J133" s="222">
        <v>894</v>
      </c>
      <c r="K133" s="229"/>
      <c r="L133" s="229">
        <v>300</v>
      </c>
      <c r="M133" s="222">
        <f>J133-K133-L133</f>
        <v>594</v>
      </c>
      <c r="N133" s="222">
        <f>SUM(O133:Q133)</f>
        <v>246</v>
      </c>
      <c r="O133" s="222"/>
      <c r="P133" s="222"/>
      <c r="Q133" s="222">
        <v>246</v>
      </c>
      <c r="R133" s="223">
        <f t="shared" si="33"/>
        <v>348</v>
      </c>
      <c r="S133" s="223"/>
      <c r="T133" s="230"/>
      <c r="U133" s="230">
        <v>148</v>
      </c>
      <c r="V133" s="230">
        <v>200</v>
      </c>
      <c r="W133" s="230">
        <v>300</v>
      </c>
      <c r="X133" s="230"/>
      <c r="Y133" s="230"/>
      <c r="Z133" s="224"/>
      <c r="AA133" s="225">
        <f t="shared" si="29"/>
        <v>0.33557046979865773</v>
      </c>
      <c r="AB133" s="226">
        <f t="shared" si="22"/>
        <v>0</v>
      </c>
      <c r="AC133" s="226">
        <f t="shared" si="23"/>
        <v>0</v>
      </c>
      <c r="AD133" s="226">
        <f t="shared" si="24"/>
        <v>0</v>
      </c>
      <c r="AE133" s="226">
        <f t="shared" si="25"/>
        <v>0</v>
      </c>
    </row>
    <row r="134" spans="1:31" s="227" customFormat="1" ht="57" customHeight="1" hidden="1">
      <c r="A134" s="203" t="s">
        <v>304</v>
      </c>
      <c r="B134" s="204" t="s">
        <v>286</v>
      </c>
      <c r="C134" s="246" t="s">
        <v>391</v>
      </c>
      <c r="D134" s="246"/>
      <c r="E134" s="220" t="str">
        <f t="shared" si="20"/>
        <v>Mới</v>
      </c>
      <c r="F134" s="228" t="s">
        <v>340</v>
      </c>
      <c r="G134" s="311">
        <v>600</v>
      </c>
      <c r="H134" s="254">
        <v>2017</v>
      </c>
      <c r="I134" s="280" t="s">
        <v>445</v>
      </c>
      <c r="J134" s="222">
        <v>771</v>
      </c>
      <c r="K134" s="229">
        <v>169</v>
      </c>
      <c r="L134" s="229"/>
      <c r="M134" s="222">
        <f>J134-K134-L134</f>
        <v>602</v>
      </c>
      <c r="N134" s="222"/>
      <c r="O134" s="222"/>
      <c r="P134" s="222"/>
      <c r="Q134" s="222"/>
      <c r="R134" s="223">
        <f t="shared" si="33"/>
        <v>120</v>
      </c>
      <c r="S134" s="223"/>
      <c r="T134" s="230"/>
      <c r="U134" s="230">
        <v>120</v>
      </c>
      <c r="V134" s="230"/>
      <c r="W134" s="230"/>
      <c r="X134" s="230">
        <v>151</v>
      </c>
      <c r="Y134" s="230">
        <v>18</v>
      </c>
      <c r="Z134" s="224"/>
      <c r="AA134" s="225">
        <f t="shared" si="29"/>
        <v>0.2191958495460441</v>
      </c>
      <c r="AB134" s="226">
        <f t="shared" si="22"/>
        <v>482</v>
      </c>
      <c r="AC134" s="226">
        <f t="shared" si="23"/>
        <v>0</v>
      </c>
      <c r="AD134" s="226">
        <f>L134-P134-T134-W134</f>
        <v>0</v>
      </c>
      <c r="AE134" s="226">
        <f t="shared" si="25"/>
        <v>482</v>
      </c>
    </row>
    <row r="135" spans="1:31" s="227" customFormat="1" ht="59.25" customHeight="1" hidden="1">
      <c r="A135" s="203" t="s">
        <v>305</v>
      </c>
      <c r="B135" s="204" t="s">
        <v>287</v>
      </c>
      <c r="C135" s="246" t="s">
        <v>392</v>
      </c>
      <c r="D135" s="246"/>
      <c r="E135" s="220" t="str">
        <f t="shared" si="20"/>
        <v>Mới</v>
      </c>
      <c r="F135" s="228" t="s">
        <v>346</v>
      </c>
      <c r="G135" s="311">
        <v>500</v>
      </c>
      <c r="H135" s="254">
        <v>2017</v>
      </c>
      <c r="I135" s="280" t="s">
        <v>446</v>
      </c>
      <c r="J135" s="222">
        <v>579</v>
      </c>
      <c r="K135" s="229">
        <v>100</v>
      </c>
      <c r="L135" s="229"/>
      <c r="M135" s="222">
        <f>J135-K135-L135</f>
        <v>479</v>
      </c>
      <c r="N135" s="222"/>
      <c r="O135" s="222"/>
      <c r="P135" s="222"/>
      <c r="Q135" s="222"/>
      <c r="R135" s="223">
        <f t="shared" si="33"/>
        <v>150</v>
      </c>
      <c r="S135" s="223"/>
      <c r="T135" s="230"/>
      <c r="U135" s="230">
        <v>150</v>
      </c>
      <c r="V135" s="230"/>
      <c r="W135" s="230"/>
      <c r="X135" s="230">
        <v>100</v>
      </c>
      <c r="Y135" s="230"/>
      <c r="Z135" s="224"/>
      <c r="AA135" s="225">
        <f t="shared" si="29"/>
        <v>0.17271157167530224</v>
      </c>
      <c r="AB135" s="226">
        <f t="shared" si="22"/>
        <v>329</v>
      </c>
      <c r="AC135" s="226">
        <f t="shared" si="23"/>
        <v>0</v>
      </c>
      <c r="AD135" s="226">
        <f t="shared" si="24"/>
        <v>0</v>
      </c>
      <c r="AE135" s="226">
        <f t="shared" si="25"/>
        <v>329</v>
      </c>
    </row>
    <row r="136" spans="1:31" s="227" customFormat="1" ht="59.25" customHeight="1" hidden="1">
      <c r="A136" s="203" t="s">
        <v>306</v>
      </c>
      <c r="B136" s="312" t="s">
        <v>288</v>
      </c>
      <c r="C136" s="246" t="s">
        <v>393</v>
      </c>
      <c r="D136" s="246"/>
      <c r="E136" s="220" t="str">
        <f t="shared" si="20"/>
        <v>Mới</v>
      </c>
      <c r="F136" s="313" t="s">
        <v>340</v>
      </c>
      <c r="G136" s="314">
        <v>700</v>
      </c>
      <c r="H136" s="315">
        <v>2017</v>
      </c>
      <c r="I136" s="316" t="s">
        <v>447</v>
      </c>
      <c r="J136" s="317">
        <v>867</v>
      </c>
      <c r="K136" s="318">
        <v>140</v>
      </c>
      <c r="L136" s="318"/>
      <c r="M136" s="317">
        <f>J136-K136-L136</f>
        <v>727</v>
      </c>
      <c r="N136" s="317"/>
      <c r="O136" s="317"/>
      <c r="P136" s="317"/>
      <c r="Q136" s="317"/>
      <c r="R136" s="223">
        <f t="shared" si="33"/>
        <v>200</v>
      </c>
      <c r="S136" s="319"/>
      <c r="T136" s="320"/>
      <c r="U136" s="320">
        <v>200</v>
      </c>
      <c r="V136" s="320"/>
      <c r="W136" s="320"/>
      <c r="X136" s="320">
        <v>140</v>
      </c>
      <c r="Y136" s="320"/>
      <c r="Z136" s="321"/>
      <c r="AA136" s="225">
        <f t="shared" si="29"/>
        <v>0.16147635524798154</v>
      </c>
      <c r="AB136" s="226">
        <f t="shared" si="22"/>
        <v>527</v>
      </c>
      <c r="AC136" s="226">
        <f t="shared" si="23"/>
        <v>0</v>
      </c>
      <c r="AD136" s="226">
        <f t="shared" si="24"/>
        <v>0</v>
      </c>
      <c r="AE136" s="226">
        <f t="shared" si="25"/>
        <v>527</v>
      </c>
    </row>
    <row r="137" spans="1:31" s="227" customFormat="1" ht="54.75" customHeight="1" hidden="1">
      <c r="A137" s="203" t="s">
        <v>307</v>
      </c>
      <c r="B137" s="204" t="s">
        <v>289</v>
      </c>
      <c r="C137" s="246" t="s">
        <v>354</v>
      </c>
      <c r="D137" s="246"/>
      <c r="E137" s="220" t="str">
        <f t="shared" si="20"/>
        <v>Mới</v>
      </c>
      <c r="F137" s="228" t="s">
        <v>348</v>
      </c>
      <c r="G137" s="311">
        <v>720</v>
      </c>
      <c r="H137" s="254">
        <v>2017</v>
      </c>
      <c r="I137" s="280" t="s">
        <v>436</v>
      </c>
      <c r="J137" s="222">
        <v>972</v>
      </c>
      <c r="K137" s="229"/>
      <c r="L137" s="229">
        <v>322</v>
      </c>
      <c r="M137" s="222">
        <f>J137-K137-L137</f>
        <v>650</v>
      </c>
      <c r="N137" s="222"/>
      <c r="O137" s="222"/>
      <c r="P137" s="222"/>
      <c r="Q137" s="222"/>
      <c r="R137" s="223">
        <f t="shared" si="33"/>
        <v>300</v>
      </c>
      <c r="S137" s="223"/>
      <c r="T137" s="230"/>
      <c r="U137" s="230">
        <v>300</v>
      </c>
      <c r="V137" s="230"/>
      <c r="W137" s="230">
        <v>322</v>
      </c>
      <c r="X137" s="230"/>
      <c r="Y137" s="230"/>
      <c r="Z137" s="224"/>
      <c r="AA137" s="225">
        <f t="shared" si="29"/>
        <v>0.33127572016460904</v>
      </c>
      <c r="AB137" s="226">
        <f t="shared" si="22"/>
        <v>350</v>
      </c>
      <c r="AC137" s="226">
        <f t="shared" si="23"/>
        <v>0</v>
      </c>
      <c r="AD137" s="226">
        <f t="shared" si="24"/>
        <v>0</v>
      </c>
      <c r="AE137" s="226">
        <f t="shared" si="25"/>
        <v>350</v>
      </c>
    </row>
    <row r="138" spans="1:31" s="265" customFormat="1" ht="26.25" customHeight="1" hidden="1">
      <c r="A138" s="203" t="s">
        <v>304</v>
      </c>
      <c r="B138" s="210" t="s">
        <v>291</v>
      </c>
      <c r="C138" s="211"/>
      <c r="D138" s="211" t="s">
        <v>352</v>
      </c>
      <c r="E138" s="220"/>
      <c r="F138" s="209"/>
      <c r="G138" s="322"/>
      <c r="H138" s="209"/>
      <c r="I138" s="308"/>
      <c r="J138" s="213"/>
      <c r="K138" s="213"/>
      <c r="L138" s="213"/>
      <c r="M138" s="222"/>
      <c r="N138" s="222"/>
      <c r="O138" s="222"/>
      <c r="P138" s="222"/>
      <c r="Q138" s="222"/>
      <c r="R138" s="223">
        <f t="shared" si="33"/>
        <v>0</v>
      </c>
      <c r="S138" s="213"/>
      <c r="T138" s="213"/>
      <c r="U138" s="213"/>
      <c r="V138" s="213"/>
      <c r="W138" s="213"/>
      <c r="X138" s="213"/>
      <c r="Y138" s="213"/>
      <c r="Z138" s="215"/>
      <c r="AA138" s="225" t="e">
        <f t="shared" si="29"/>
        <v>#DIV/0!</v>
      </c>
      <c r="AB138" s="226">
        <f t="shared" si="22"/>
        <v>0</v>
      </c>
      <c r="AC138" s="226">
        <f t="shared" si="23"/>
        <v>0</v>
      </c>
      <c r="AD138" s="226">
        <f t="shared" si="24"/>
        <v>0</v>
      </c>
      <c r="AE138" s="226">
        <f t="shared" si="25"/>
        <v>0</v>
      </c>
    </row>
    <row r="139" spans="1:31" s="227" customFormat="1" ht="54.75" customHeight="1" hidden="1">
      <c r="A139" s="203" t="s">
        <v>308</v>
      </c>
      <c r="B139" s="204" t="s">
        <v>290</v>
      </c>
      <c r="C139" s="246" t="s">
        <v>364</v>
      </c>
      <c r="D139" s="246"/>
      <c r="E139" s="220" t="str">
        <f t="shared" si="20"/>
        <v>Mới</v>
      </c>
      <c r="F139" s="203" t="s">
        <v>339</v>
      </c>
      <c r="G139" s="311"/>
      <c r="H139" s="254">
        <v>2017</v>
      </c>
      <c r="I139" s="280" t="s">
        <v>453</v>
      </c>
      <c r="J139" s="222">
        <f>SUM(K139:M139)</f>
        <v>3998</v>
      </c>
      <c r="K139" s="229"/>
      <c r="L139" s="229">
        <v>1136</v>
      </c>
      <c r="M139" s="222">
        <v>2862</v>
      </c>
      <c r="N139" s="222"/>
      <c r="O139" s="222"/>
      <c r="P139" s="222"/>
      <c r="Q139" s="222"/>
      <c r="R139" s="223">
        <f t="shared" si="33"/>
        <v>2146</v>
      </c>
      <c r="S139" s="230"/>
      <c r="T139" s="230"/>
      <c r="U139" s="230">
        <v>1282</v>
      </c>
      <c r="V139" s="230">
        <v>864</v>
      </c>
      <c r="W139" s="230">
        <v>1136</v>
      </c>
      <c r="X139" s="230"/>
      <c r="Y139" s="230"/>
      <c r="Z139" s="224"/>
      <c r="AA139" s="225">
        <f t="shared" si="29"/>
        <v>0.28414207103551775</v>
      </c>
      <c r="AB139" s="226">
        <f t="shared" si="22"/>
        <v>716</v>
      </c>
      <c r="AC139" s="226">
        <f t="shared" si="23"/>
        <v>0</v>
      </c>
      <c r="AD139" s="226">
        <f t="shared" si="24"/>
        <v>0</v>
      </c>
      <c r="AE139" s="226">
        <f t="shared" si="25"/>
        <v>716</v>
      </c>
    </row>
    <row r="140" spans="1:31" s="265" customFormat="1" ht="26.25" customHeight="1">
      <c r="A140" s="203">
        <v>13</v>
      </c>
      <c r="B140" s="204" t="s">
        <v>309</v>
      </c>
      <c r="C140" s="246"/>
      <c r="D140" s="246"/>
      <c r="E140" s="220"/>
      <c r="F140" s="228"/>
      <c r="G140" s="311"/>
      <c r="H140" s="254"/>
      <c r="I140" s="323"/>
      <c r="J140" s="230">
        <f aca="true" t="shared" si="34" ref="J140:W140">SUM(J141:J144)</f>
        <v>1700</v>
      </c>
      <c r="K140" s="230">
        <f t="shared" si="34"/>
        <v>315</v>
      </c>
      <c r="L140" s="230">
        <f t="shared" si="34"/>
        <v>0</v>
      </c>
      <c r="M140" s="230">
        <f t="shared" si="34"/>
        <v>1385</v>
      </c>
      <c r="N140" s="230">
        <f t="shared" si="34"/>
        <v>0</v>
      </c>
      <c r="O140" s="230">
        <f t="shared" si="34"/>
        <v>0</v>
      </c>
      <c r="P140" s="230">
        <f t="shared" si="34"/>
        <v>0</v>
      </c>
      <c r="Q140" s="230">
        <f t="shared" si="34"/>
        <v>0</v>
      </c>
      <c r="R140" s="230">
        <f t="shared" si="34"/>
        <v>1385</v>
      </c>
      <c r="S140" s="230">
        <f t="shared" si="34"/>
        <v>0</v>
      </c>
      <c r="T140" s="230">
        <f t="shared" si="34"/>
        <v>0</v>
      </c>
      <c r="U140" s="230">
        <f t="shared" si="34"/>
        <v>1043</v>
      </c>
      <c r="V140" s="230">
        <f t="shared" si="34"/>
        <v>342</v>
      </c>
      <c r="W140" s="230">
        <f t="shared" si="34"/>
        <v>0</v>
      </c>
      <c r="X140" s="230">
        <f>SUM(X141:X144)</f>
        <v>300</v>
      </c>
      <c r="Y140" s="230">
        <f>SUM(Y141:Y144)</f>
        <v>15</v>
      </c>
      <c r="Z140" s="224"/>
      <c r="AA140" s="225">
        <f t="shared" si="29"/>
        <v>0.18529411764705883</v>
      </c>
      <c r="AB140" s="226">
        <f t="shared" si="22"/>
        <v>0</v>
      </c>
      <c r="AC140" s="226">
        <f t="shared" si="23"/>
        <v>0</v>
      </c>
      <c r="AD140" s="226">
        <f t="shared" si="24"/>
        <v>0</v>
      </c>
      <c r="AE140" s="226">
        <f t="shared" si="25"/>
        <v>0</v>
      </c>
    </row>
    <row r="141" spans="1:31" s="267" customFormat="1" ht="20.25" customHeight="1" hidden="1">
      <c r="A141" s="209" t="s">
        <v>310</v>
      </c>
      <c r="B141" s="210" t="s">
        <v>81</v>
      </c>
      <c r="C141" s="211"/>
      <c r="D141" s="211" t="s">
        <v>353</v>
      </c>
      <c r="E141" s="220"/>
      <c r="F141" s="257"/>
      <c r="G141" s="324"/>
      <c r="H141" s="259"/>
      <c r="I141" s="325"/>
      <c r="J141" s="214"/>
      <c r="K141" s="214"/>
      <c r="L141" s="214"/>
      <c r="M141" s="214"/>
      <c r="N141" s="214"/>
      <c r="O141" s="214"/>
      <c r="P141" s="214"/>
      <c r="Q141" s="214"/>
      <c r="R141" s="262"/>
      <c r="S141" s="262"/>
      <c r="T141" s="252"/>
      <c r="U141" s="252"/>
      <c r="V141" s="252"/>
      <c r="W141" s="252"/>
      <c r="X141" s="252"/>
      <c r="Y141" s="252"/>
      <c r="Z141" s="248"/>
      <c r="AA141" s="225" t="e">
        <f t="shared" si="29"/>
        <v>#DIV/0!</v>
      </c>
      <c r="AB141" s="226">
        <f t="shared" si="22"/>
        <v>0</v>
      </c>
      <c r="AC141" s="226">
        <f t="shared" si="23"/>
        <v>0</v>
      </c>
      <c r="AD141" s="226">
        <f t="shared" si="24"/>
        <v>0</v>
      </c>
      <c r="AE141" s="226">
        <f t="shared" si="25"/>
        <v>0</v>
      </c>
    </row>
    <row r="142" spans="1:31" s="227" customFormat="1" ht="67.5" customHeight="1" hidden="1">
      <c r="A142" s="203" t="s">
        <v>321</v>
      </c>
      <c r="B142" s="204" t="s">
        <v>311</v>
      </c>
      <c r="C142" s="246" t="s">
        <v>369</v>
      </c>
      <c r="D142" s="246"/>
      <c r="E142" s="220" t="str">
        <f t="shared" si="20"/>
        <v>Mới</v>
      </c>
      <c r="F142" s="228" t="s">
        <v>314</v>
      </c>
      <c r="G142" s="311">
        <v>600</v>
      </c>
      <c r="H142" s="254">
        <v>2017</v>
      </c>
      <c r="I142" s="280" t="s">
        <v>448</v>
      </c>
      <c r="J142" s="222">
        <v>550</v>
      </c>
      <c r="K142" s="229">
        <v>115</v>
      </c>
      <c r="L142" s="229"/>
      <c r="M142" s="222">
        <v>435</v>
      </c>
      <c r="N142" s="222"/>
      <c r="O142" s="222"/>
      <c r="P142" s="222"/>
      <c r="Q142" s="222"/>
      <c r="R142" s="223">
        <f>SUM(S142:V142)</f>
        <v>435</v>
      </c>
      <c r="S142" s="223"/>
      <c r="T142" s="230"/>
      <c r="U142" s="230">
        <v>343</v>
      </c>
      <c r="V142" s="230">
        <v>92</v>
      </c>
      <c r="W142" s="230"/>
      <c r="X142" s="230">
        <v>100</v>
      </c>
      <c r="Y142" s="230">
        <v>15</v>
      </c>
      <c r="Z142" s="224"/>
      <c r="AA142" s="225">
        <f t="shared" si="29"/>
        <v>0.20909090909090908</v>
      </c>
      <c r="AB142" s="226">
        <f t="shared" si="22"/>
        <v>0</v>
      </c>
      <c r="AC142" s="226">
        <f t="shared" si="23"/>
        <v>0</v>
      </c>
      <c r="AD142" s="226">
        <f t="shared" si="24"/>
        <v>0</v>
      </c>
      <c r="AE142" s="226">
        <f t="shared" si="25"/>
        <v>0</v>
      </c>
    </row>
    <row r="143" spans="1:31" s="227" customFormat="1" ht="55.5" customHeight="1" hidden="1">
      <c r="A143" s="203" t="s">
        <v>322</v>
      </c>
      <c r="B143" s="204" t="s">
        <v>312</v>
      </c>
      <c r="C143" s="246" t="s">
        <v>369</v>
      </c>
      <c r="D143" s="246"/>
      <c r="E143" s="220" t="str">
        <f t="shared" si="20"/>
        <v>Mới</v>
      </c>
      <c r="F143" s="228" t="s">
        <v>315</v>
      </c>
      <c r="G143" s="311">
        <v>600</v>
      </c>
      <c r="H143" s="254">
        <v>2017</v>
      </c>
      <c r="I143" s="280" t="s">
        <v>449</v>
      </c>
      <c r="J143" s="222">
        <v>650</v>
      </c>
      <c r="K143" s="229">
        <v>100</v>
      </c>
      <c r="L143" s="229"/>
      <c r="M143" s="222">
        <v>550</v>
      </c>
      <c r="N143" s="222"/>
      <c r="O143" s="222"/>
      <c r="P143" s="222"/>
      <c r="Q143" s="222"/>
      <c r="R143" s="223">
        <f>SUM(S143:V143)</f>
        <v>550</v>
      </c>
      <c r="S143" s="223"/>
      <c r="T143" s="230"/>
      <c r="U143" s="230">
        <v>400</v>
      </c>
      <c r="V143" s="230">
        <v>150</v>
      </c>
      <c r="W143" s="230"/>
      <c r="X143" s="230">
        <v>100</v>
      </c>
      <c r="Y143" s="230"/>
      <c r="Z143" s="224"/>
      <c r="AA143" s="225">
        <f t="shared" si="29"/>
        <v>0.15384615384615385</v>
      </c>
      <c r="AB143" s="226">
        <f t="shared" si="22"/>
        <v>0</v>
      </c>
      <c r="AC143" s="226">
        <f t="shared" si="23"/>
        <v>0</v>
      </c>
      <c r="AD143" s="226">
        <f t="shared" si="24"/>
        <v>0</v>
      </c>
      <c r="AE143" s="226">
        <f t="shared" si="25"/>
        <v>0</v>
      </c>
    </row>
    <row r="144" spans="1:31" s="227" customFormat="1" ht="57" customHeight="1" hidden="1">
      <c r="A144" s="203" t="s">
        <v>323</v>
      </c>
      <c r="B144" s="204" t="s">
        <v>313</v>
      </c>
      <c r="C144" s="246" t="s">
        <v>369</v>
      </c>
      <c r="D144" s="246"/>
      <c r="E144" s="220" t="str">
        <f t="shared" si="20"/>
        <v>Mới</v>
      </c>
      <c r="F144" s="228" t="s">
        <v>316</v>
      </c>
      <c r="G144" s="311">
        <v>450</v>
      </c>
      <c r="H144" s="254">
        <v>2017</v>
      </c>
      <c r="I144" s="280" t="s">
        <v>449</v>
      </c>
      <c r="J144" s="222">
        <v>500</v>
      </c>
      <c r="K144" s="229">
        <v>100</v>
      </c>
      <c r="L144" s="229"/>
      <c r="M144" s="222">
        <v>400</v>
      </c>
      <c r="N144" s="222"/>
      <c r="O144" s="222"/>
      <c r="P144" s="222"/>
      <c r="Q144" s="222"/>
      <c r="R144" s="223">
        <f>SUM(S144:V144)</f>
        <v>400</v>
      </c>
      <c r="S144" s="223"/>
      <c r="T144" s="230"/>
      <c r="U144" s="230">
        <v>300</v>
      </c>
      <c r="V144" s="230">
        <v>100</v>
      </c>
      <c r="W144" s="230"/>
      <c r="X144" s="230">
        <v>100</v>
      </c>
      <c r="Y144" s="230"/>
      <c r="Z144" s="224"/>
      <c r="AA144" s="225">
        <f t="shared" si="29"/>
        <v>0.2</v>
      </c>
      <c r="AB144" s="226">
        <f t="shared" si="22"/>
        <v>0</v>
      </c>
      <c r="AC144" s="226">
        <f t="shared" si="23"/>
        <v>0</v>
      </c>
      <c r="AD144" s="226">
        <f t="shared" si="24"/>
        <v>0</v>
      </c>
      <c r="AE144" s="226">
        <f t="shared" si="25"/>
        <v>0</v>
      </c>
    </row>
    <row r="145" spans="1:31" s="265" customFormat="1" ht="29.25" customHeight="1">
      <c r="A145" s="203">
        <v>14</v>
      </c>
      <c r="B145" s="232" t="s">
        <v>320</v>
      </c>
      <c r="C145" s="551" t="s">
        <v>355</v>
      </c>
      <c r="D145" s="552"/>
      <c r="E145" s="220"/>
      <c r="F145" s="228"/>
      <c r="G145" s="311"/>
      <c r="H145" s="254"/>
      <c r="I145" s="264"/>
      <c r="J145" s="222">
        <f>SUM(J146:J149)</f>
        <v>2099</v>
      </c>
      <c r="K145" s="222">
        <f aca="true" t="shared" si="35" ref="K145:Y145">SUM(K146:K149)</f>
        <v>615</v>
      </c>
      <c r="L145" s="222">
        <f t="shared" si="35"/>
        <v>0</v>
      </c>
      <c r="M145" s="222">
        <f t="shared" si="35"/>
        <v>1484</v>
      </c>
      <c r="N145" s="222">
        <f t="shared" si="35"/>
        <v>1060.88</v>
      </c>
      <c r="O145" s="222">
        <f t="shared" si="35"/>
        <v>300</v>
      </c>
      <c r="P145" s="222">
        <f t="shared" si="35"/>
        <v>0</v>
      </c>
      <c r="Q145" s="222">
        <f t="shared" si="35"/>
        <v>760.88</v>
      </c>
      <c r="R145" s="222">
        <f t="shared" si="35"/>
        <v>423</v>
      </c>
      <c r="S145" s="222">
        <f t="shared" si="35"/>
        <v>0</v>
      </c>
      <c r="T145" s="222">
        <f t="shared" si="35"/>
        <v>0</v>
      </c>
      <c r="U145" s="222">
        <f t="shared" si="35"/>
        <v>423</v>
      </c>
      <c r="V145" s="222">
        <f t="shared" si="35"/>
        <v>0</v>
      </c>
      <c r="W145" s="222">
        <f t="shared" si="35"/>
        <v>0</v>
      </c>
      <c r="X145" s="222">
        <f t="shared" si="35"/>
        <v>300</v>
      </c>
      <c r="Y145" s="222">
        <f t="shared" si="35"/>
        <v>15</v>
      </c>
      <c r="Z145" s="224"/>
      <c r="AA145" s="225">
        <f t="shared" si="29"/>
        <v>0.2929966650786089</v>
      </c>
      <c r="AB145" s="226">
        <f aca="true" t="shared" si="36" ref="AB145:AB152">J145-N145-R145-W145-X145-Y145</f>
        <v>300.1199999999999</v>
      </c>
      <c r="AC145" s="226">
        <f aca="true" t="shared" si="37" ref="AC145:AC152">K145-O145-S145-X145-Y145</f>
        <v>0</v>
      </c>
      <c r="AD145" s="226">
        <f aca="true" t="shared" si="38" ref="AD145:AD152">L145-P145-T145-W145</f>
        <v>0</v>
      </c>
      <c r="AE145" s="226">
        <f aca="true" t="shared" si="39" ref="AE145:AE152">M145-Q145-U145-V145</f>
        <v>300.12</v>
      </c>
    </row>
    <row r="146" spans="1:31" s="267" customFormat="1" ht="21" customHeight="1" hidden="1">
      <c r="A146" s="209" t="s">
        <v>324</v>
      </c>
      <c r="B146" s="210" t="s">
        <v>318</v>
      </c>
      <c r="C146" s="211"/>
      <c r="D146" s="211"/>
      <c r="E146" s="220"/>
      <c r="F146" s="257"/>
      <c r="G146" s="324"/>
      <c r="H146" s="259"/>
      <c r="I146" s="266"/>
      <c r="J146" s="214"/>
      <c r="K146" s="261"/>
      <c r="L146" s="261"/>
      <c r="M146" s="214"/>
      <c r="N146" s="214"/>
      <c r="O146" s="214"/>
      <c r="P146" s="214"/>
      <c r="Q146" s="214"/>
      <c r="R146" s="262"/>
      <c r="S146" s="262"/>
      <c r="T146" s="252"/>
      <c r="U146" s="252"/>
      <c r="V146" s="252"/>
      <c r="W146" s="252"/>
      <c r="X146" s="252"/>
      <c r="Y146" s="252"/>
      <c r="Z146" s="248"/>
      <c r="AA146" s="225" t="e">
        <f t="shared" si="29"/>
        <v>#DIV/0!</v>
      </c>
      <c r="AB146" s="226">
        <f t="shared" si="36"/>
        <v>0</v>
      </c>
      <c r="AC146" s="226">
        <f t="shared" si="37"/>
        <v>0</v>
      </c>
      <c r="AD146" s="226">
        <f t="shared" si="38"/>
        <v>0</v>
      </c>
      <c r="AE146" s="226">
        <f t="shared" si="39"/>
        <v>0</v>
      </c>
    </row>
    <row r="147" spans="1:31" s="227" customFormat="1" ht="54" customHeight="1" hidden="1">
      <c r="A147" s="203" t="s">
        <v>325</v>
      </c>
      <c r="B147" s="204" t="s">
        <v>319</v>
      </c>
      <c r="C147" s="246" t="s">
        <v>376</v>
      </c>
      <c r="D147" s="246"/>
      <c r="E147" s="220" t="str">
        <f aca="true" t="shared" si="40" ref="E147:E152">IF(LEFT(H147,4)="2017","Mới","Cũ")</f>
        <v>Cũ</v>
      </c>
      <c r="F147" s="228"/>
      <c r="G147" s="311">
        <v>940</v>
      </c>
      <c r="H147" s="228">
        <v>2016</v>
      </c>
      <c r="I147" s="282" t="s">
        <v>451</v>
      </c>
      <c r="J147" s="222">
        <v>1669</v>
      </c>
      <c r="K147" s="229">
        <v>500</v>
      </c>
      <c r="L147" s="229"/>
      <c r="M147" s="222">
        <v>1169</v>
      </c>
      <c r="N147" s="222">
        <f>SUM(O147:Q147)</f>
        <v>1045.88</v>
      </c>
      <c r="O147" s="222">
        <v>300</v>
      </c>
      <c r="P147" s="222"/>
      <c r="Q147" s="222">
        <v>745.88</v>
      </c>
      <c r="R147" s="223">
        <f>SUM(S147:V147)</f>
        <v>423</v>
      </c>
      <c r="S147" s="223"/>
      <c r="T147" s="230"/>
      <c r="U147" s="230">
        <v>423</v>
      </c>
      <c r="V147" s="230"/>
      <c r="W147" s="230"/>
      <c r="X147" s="230">
        <v>200</v>
      </c>
      <c r="Y147" s="230"/>
      <c r="Z147" s="326"/>
      <c r="AA147" s="225">
        <f t="shared" si="29"/>
        <v>0.2995805871779509</v>
      </c>
      <c r="AB147" s="226">
        <f t="shared" si="36"/>
        <v>0.11999999999989086</v>
      </c>
      <c r="AC147" s="226">
        <f t="shared" si="37"/>
        <v>0</v>
      </c>
      <c r="AD147" s="226">
        <f t="shared" si="38"/>
        <v>0</v>
      </c>
      <c r="AE147" s="226">
        <f t="shared" si="39"/>
        <v>0.12000000000000455</v>
      </c>
    </row>
    <row r="148" spans="1:31" s="267" customFormat="1" ht="25.5" customHeight="1" hidden="1">
      <c r="A148" s="209" t="s">
        <v>326</v>
      </c>
      <c r="B148" s="210" t="s">
        <v>255</v>
      </c>
      <c r="C148" s="211"/>
      <c r="D148" s="211"/>
      <c r="E148" s="220"/>
      <c r="F148" s="257"/>
      <c r="G148" s="324"/>
      <c r="H148" s="259"/>
      <c r="I148" s="266"/>
      <c r="J148" s="327"/>
      <c r="K148" s="261"/>
      <c r="L148" s="261"/>
      <c r="M148" s="214"/>
      <c r="N148" s="214"/>
      <c r="O148" s="214"/>
      <c r="P148" s="214"/>
      <c r="Q148" s="214"/>
      <c r="R148" s="262"/>
      <c r="S148" s="262"/>
      <c r="T148" s="252"/>
      <c r="U148" s="252"/>
      <c r="V148" s="252"/>
      <c r="W148" s="252"/>
      <c r="X148" s="252"/>
      <c r="Y148" s="252"/>
      <c r="Z148" s="248"/>
      <c r="AA148" s="225" t="e">
        <f t="shared" si="29"/>
        <v>#DIV/0!</v>
      </c>
      <c r="AB148" s="226">
        <f t="shared" si="36"/>
        <v>0</v>
      </c>
      <c r="AC148" s="226">
        <f t="shared" si="37"/>
        <v>0</v>
      </c>
      <c r="AD148" s="226">
        <f t="shared" si="38"/>
        <v>0</v>
      </c>
      <c r="AE148" s="226">
        <f t="shared" si="39"/>
        <v>0</v>
      </c>
    </row>
    <row r="149" spans="1:31" s="227" customFormat="1" ht="115.5" hidden="1">
      <c r="A149" s="203" t="s">
        <v>327</v>
      </c>
      <c r="B149" s="204" t="s">
        <v>317</v>
      </c>
      <c r="C149" s="246" t="s">
        <v>377</v>
      </c>
      <c r="D149" s="246"/>
      <c r="E149" s="220" t="str">
        <f t="shared" si="40"/>
        <v>Cũ</v>
      </c>
      <c r="F149" s="228"/>
      <c r="G149" s="311"/>
      <c r="H149" s="328" t="s">
        <v>44</v>
      </c>
      <c r="I149" s="329" t="s">
        <v>452</v>
      </c>
      <c r="J149" s="222">
        <v>430</v>
      </c>
      <c r="K149" s="245">
        <v>115</v>
      </c>
      <c r="L149" s="330"/>
      <c r="M149" s="222">
        <v>315</v>
      </c>
      <c r="N149" s="222">
        <f>SUM(O149:Q149)</f>
        <v>15</v>
      </c>
      <c r="O149" s="222"/>
      <c r="P149" s="222"/>
      <c r="Q149" s="222">
        <v>15</v>
      </c>
      <c r="R149" s="223">
        <f>SUM(S149:V149)</f>
        <v>0</v>
      </c>
      <c r="S149" s="223"/>
      <c r="T149" s="230"/>
      <c r="U149" s="230"/>
      <c r="V149" s="230"/>
      <c r="W149" s="230"/>
      <c r="X149" s="230">
        <v>100</v>
      </c>
      <c r="Y149" s="230">
        <v>15</v>
      </c>
      <c r="Z149" s="224"/>
      <c r="AA149" s="225">
        <f t="shared" si="29"/>
        <v>0.26744186046511625</v>
      </c>
      <c r="AB149" s="226">
        <f t="shared" si="36"/>
        <v>300</v>
      </c>
      <c r="AC149" s="226">
        <f t="shared" si="37"/>
        <v>0</v>
      </c>
      <c r="AD149" s="226">
        <f t="shared" si="38"/>
        <v>0</v>
      </c>
      <c r="AE149" s="226">
        <f t="shared" si="39"/>
        <v>300</v>
      </c>
    </row>
    <row r="150" spans="1:31" s="265" customFormat="1" ht="26.25" customHeight="1">
      <c r="A150" s="203">
        <v>15</v>
      </c>
      <c r="B150" s="204" t="s">
        <v>328</v>
      </c>
      <c r="C150" s="551" t="s">
        <v>355</v>
      </c>
      <c r="D150" s="552"/>
      <c r="E150" s="220"/>
      <c r="F150" s="228"/>
      <c r="G150" s="311"/>
      <c r="H150" s="254"/>
      <c r="I150" s="264"/>
      <c r="J150" s="222">
        <f>J152</f>
        <v>831</v>
      </c>
      <c r="K150" s="222">
        <f aca="true" t="shared" si="41" ref="K150:Y150">K152</f>
        <v>315</v>
      </c>
      <c r="L150" s="222">
        <f t="shared" si="41"/>
        <v>0</v>
      </c>
      <c r="M150" s="222">
        <f t="shared" si="41"/>
        <v>516</v>
      </c>
      <c r="N150" s="222">
        <f t="shared" si="41"/>
        <v>104</v>
      </c>
      <c r="O150" s="222">
        <f t="shared" si="41"/>
        <v>0</v>
      </c>
      <c r="P150" s="222">
        <f t="shared" si="41"/>
        <v>0</v>
      </c>
      <c r="Q150" s="222">
        <f t="shared" si="41"/>
        <v>104</v>
      </c>
      <c r="R150" s="222">
        <f t="shared" si="41"/>
        <v>313</v>
      </c>
      <c r="S150" s="222">
        <f t="shared" si="41"/>
        <v>0</v>
      </c>
      <c r="T150" s="222">
        <f t="shared" si="41"/>
        <v>0</v>
      </c>
      <c r="U150" s="222">
        <f t="shared" si="41"/>
        <v>0</v>
      </c>
      <c r="V150" s="222">
        <f t="shared" si="41"/>
        <v>313</v>
      </c>
      <c r="W150" s="222">
        <f t="shared" si="41"/>
        <v>0</v>
      </c>
      <c r="X150" s="222">
        <f t="shared" si="41"/>
        <v>300</v>
      </c>
      <c r="Y150" s="222">
        <f t="shared" si="41"/>
        <v>15</v>
      </c>
      <c r="Z150" s="224"/>
      <c r="AA150" s="225">
        <f t="shared" si="29"/>
        <v>0.37906137184115524</v>
      </c>
      <c r="AB150" s="226">
        <f t="shared" si="36"/>
        <v>99</v>
      </c>
      <c r="AC150" s="226">
        <f t="shared" si="37"/>
        <v>0</v>
      </c>
      <c r="AD150" s="226">
        <f t="shared" si="38"/>
        <v>0</v>
      </c>
      <c r="AE150" s="226">
        <f t="shared" si="39"/>
        <v>99</v>
      </c>
    </row>
    <row r="151" spans="1:31" s="227" customFormat="1" ht="22.5" customHeight="1" hidden="1">
      <c r="A151" s="331" t="s">
        <v>331</v>
      </c>
      <c r="B151" s="332" t="s">
        <v>167</v>
      </c>
      <c r="C151" s="333"/>
      <c r="D151" s="333"/>
      <c r="E151" s="334"/>
      <c r="F151" s="335"/>
      <c r="G151" s="336"/>
      <c r="H151" s="335"/>
      <c r="I151" s="337"/>
      <c r="J151" s="337"/>
      <c r="K151" s="337"/>
      <c r="L151" s="337"/>
      <c r="M151" s="338"/>
      <c r="N151" s="338"/>
      <c r="O151" s="338"/>
      <c r="P151" s="338"/>
      <c r="Q151" s="338"/>
      <c r="R151" s="337"/>
      <c r="S151" s="337"/>
      <c r="T151" s="337"/>
      <c r="U151" s="337"/>
      <c r="V151" s="337"/>
      <c r="W151" s="337"/>
      <c r="X151" s="337"/>
      <c r="Y151" s="337"/>
      <c r="Z151" s="339"/>
      <c r="AA151" s="225" t="e">
        <f t="shared" si="29"/>
        <v>#DIV/0!</v>
      </c>
      <c r="AB151" s="226">
        <f t="shared" si="36"/>
        <v>0</v>
      </c>
      <c r="AC151" s="226">
        <f t="shared" si="37"/>
        <v>0</v>
      </c>
      <c r="AD151" s="226">
        <f t="shared" si="38"/>
        <v>0</v>
      </c>
      <c r="AE151" s="226">
        <f t="shared" si="39"/>
        <v>0</v>
      </c>
    </row>
    <row r="152" spans="1:31" s="227" customFormat="1" ht="115.5" hidden="1">
      <c r="A152" s="331" t="s">
        <v>332</v>
      </c>
      <c r="B152" s="340" t="s">
        <v>330</v>
      </c>
      <c r="C152" s="341" t="s">
        <v>373</v>
      </c>
      <c r="D152" s="341"/>
      <c r="E152" s="334" t="str">
        <f t="shared" si="40"/>
        <v>Cũ</v>
      </c>
      <c r="F152" s="342"/>
      <c r="G152" s="343"/>
      <c r="H152" s="344">
        <v>2016</v>
      </c>
      <c r="I152" s="345" t="s">
        <v>450</v>
      </c>
      <c r="J152" s="338">
        <f>SUM(K152:M152)</f>
        <v>831</v>
      </c>
      <c r="K152" s="346">
        <v>315</v>
      </c>
      <c r="L152" s="346"/>
      <c r="M152" s="338">
        <v>516</v>
      </c>
      <c r="N152" s="338">
        <f>SUM(O152:Q152)</f>
        <v>104</v>
      </c>
      <c r="O152" s="338"/>
      <c r="P152" s="338"/>
      <c r="Q152" s="338">
        <v>104</v>
      </c>
      <c r="R152" s="347">
        <f>SUM(S152:V152)</f>
        <v>313</v>
      </c>
      <c r="S152" s="347"/>
      <c r="T152" s="348"/>
      <c r="U152" s="348"/>
      <c r="V152" s="348">
        <v>313</v>
      </c>
      <c r="W152" s="348"/>
      <c r="X152" s="348">
        <v>300</v>
      </c>
      <c r="Y152" s="348">
        <v>15</v>
      </c>
      <c r="Z152" s="349"/>
      <c r="AA152" s="225">
        <f t="shared" si="29"/>
        <v>0.37906137184115524</v>
      </c>
      <c r="AB152" s="226">
        <f t="shared" si="36"/>
        <v>99</v>
      </c>
      <c r="AC152" s="226">
        <f t="shared" si="37"/>
        <v>0</v>
      </c>
      <c r="AD152" s="226">
        <f t="shared" si="38"/>
        <v>0</v>
      </c>
      <c r="AE152" s="226">
        <f t="shared" si="39"/>
        <v>99</v>
      </c>
    </row>
    <row r="154" spans="2:26" ht="16.5" hidden="1">
      <c r="B154" s="553" t="s">
        <v>504</v>
      </c>
      <c r="C154" s="553"/>
      <c r="D154" s="553"/>
      <c r="E154" s="553"/>
      <c r="F154" s="553"/>
      <c r="G154" s="553"/>
      <c r="H154" s="553"/>
      <c r="I154" s="553"/>
      <c r="J154" s="553"/>
      <c r="K154" s="553"/>
      <c r="L154" s="553"/>
      <c r="M154" s="553"/>
      <c r="N154" s="553"/>
      <c r="O154" s="553"/>
      <c r="P154" s="553"/>
      <c r="Q154" s="553"/>
      <c r="R154" s="553"/>
      <c r="S154" s="553"/>
      <c r="T154" s="553"/>
      <c r="U154" s="553"/>
      <c r="V154" s="553"/>
      <c r="W154" s="553"/>
      <c r="X154" s="553"/>
      <c r="Y154" s="553"/>
      <c r="Z154" s="553"/>
    </row>
    <row r="155" spans="2:26" ht="16.5">
      <c r="B155" s="553"/>
      <c r="C155" s="553"/>
      <c r="D155" s="553"/>
      <c r="E155" s="553"/>
      <c r="F155" s="553"/>
      <c r="G155" s="553"/>
      <c r="H155" s="553"/>
      <c r="I155" s="553"/>
      <c r="J155" s="553"/>
      <c r="K155" s="553"/>
      <c r="L155" s="553"/>
      <c r="M155" s="553"/>
      <c r="N155" s="553"/>
      <c r="O155" s="553"/>
      <c r="P155" s="553"/>
      <c r="Q155" s="553"/>
      <c r="R155" s="553"/>
      <c r="S155" s="553"/>
      <c r="T155" s="553"/>
      <c r="U155" s="553"/>
      <c r="V155" s="553"/>
      <c r="W155" s="553"/>
      <c r="X155" s="553"/>
      <c r="Y155" s="553"/>
      <c r="Z155" s="553"/>
    </row>
  </sheetData>
  <sheetProtection/>
  <mergeCells count="47">
    <mergeCell ref="AA10:AA11"/>
    <mergeCell ref="C150:D150"/>
    <mergeCell ref="B154:Z154"/>
    <mergeCell ref="B155:Z155"/>
    <mergeCell ref="C14:D14"/>
    <mergeCell ref="C36:D36"/>
    <mergeCell ref="C104:D104"/>
    <mergeCell ref="C108:D108"/>
    <mergeCell ref="C119:D119"/>
    <mergeCell ref="C145:D145"/>
    <mergeCell ref="W7:W11"/>
    <mergeCell ref="O10:O11"/>
    <mergeCell ref="P10:P11"/>
    <mergeCell ref="Q10:Q11"/>
    <mergeCell ref="R10:R11"/>
    <mergeCell ref="G7:G11"/>
    <mergeCell ref="AB10:AE10"/>
    <mergeCell ref="Y7:Y11"/>
    <mergeCell ref="Z7:Z11"/>
    <mergeCell ref="I8:I11"/>
    <mergeCell ref="J8:M8"/>
    <mergeCell ref="J9:J11"/>
    <mergeCell ref="K9:M9"/>
    <mergeCell ref="K10:K11"/>
    <mergeCell ref="L10:L11"/>
    <mergeCell ref="M10:M11"/>
    <mergeCell ref="N10:N11"/>
    <mergeCell ref="X7:X11"/>
    <mergeCell ref="S10:S11"/>
    <mergeCell ref="T10:T11"/>
    <mergeCell ref="U10:U11"/>
    <mergeCell ref="V10:V11"/>
    <mergeCell ref="A1:Z1"/>
    <mergeCell ref="A2:Z2"/>
    <mergeCell ref="A3:Z3"/>
    <mergeCell ref="A4:Z4"/>
    <mergeCell ref="A5:Z5"/>
    <mergeCell ref="A6:Z6"/>
    <mergeCell ref="A7:A11"/>
    <mergeCell ref="B7:B11"/>
    <mergeCell ref="C7:C11"/>
    <mergeCell ref="D7:D11"/>
    <mergeCell ref="F7:F11"/>
    <mergeCell ref="H7:H11"/>
    <mergeCell ref="I7:M7"/>
    <mergeCell ref="N7:Q9"/>
    <mergeCell ref="R7:V9"/>
  </mergeCells>
  <conditionalFormatting sqref="D7:E7">
    <cfRule type="containsText" priority="14" dxfId="10" operator="containsText" text="Xong">
      <formula>NOT(ISERROR(SEARCH("Xong",D7)))</formula>
    </cfRule>
  </conditionalFormatting>
  <conditionalFormatting sqref="AB10:AE11">
    <cfRule type="cellIs" priority="3" dxfId="0" operator="lessThan" stopIfTrue="1">
      <formula>0</formula>
    </cfRule>
  </conditionalFormatting>
  <conditionalFormatting sqref="AB10:AD11 AE11">
    <cfRule type="cellIs" priority="13" dxfId="10" operator="lessThan" stopIfTrue="1">
      <formula>0</formula>
    </cfRule>
  </conditionalFormatting>
  <conditionalFormatting sqref="AA10:AA11">
    <cfRule type="cellIs" priority="12" dxfId="10" operator="greaterThan">
      <formula>90%</formula>
    </cfRule>
  </conditionalFormatting>
  <conditionalFormatting sqref="AA10:AA11">
    <cfRule type="cellIs" priority="11" dxfId="0" operator="greaterThan" stopIfTrue="1">
      <formula>0.55</formula>
    </cfRule>
  </conditionalFormatting>
  <conditionalFormatting sqref="AB10:AE11">
    <cfRule type="cellIs" priority="10" dxfId="0" operator="lessThan" stopIfTrue="1">
      <formula>0</formula>
    </cfRule>
  </conditionalFormatting>
  <conditionalFormatting sqref="AA10:AA11">
    <cfRule type="cellIs" priority="9" dxfId="0" operator="greaterThan" stopIfTrue="1">
      <formula>0.5</formula>
    </cfRule>
  </conditionalFormatting>
  <conditionalFormatting sqref="AA10:AA11">
    <cfRule type="cellIs" priority="8" dxfId="0" operator="greaterThan" stopIfTrue="1">
      <formula>0.5</formula>
    </cfRule>
  </conditionalFormatting>
  <conditionalFormatting sqref="AB10:AE11">
    <cfRule type="cellIs" priority="7" dxfId="0" operator="lessThan" stopIfTrue="1">
      <formula>0</formula>
    </cfRule>
  </conditionalFormatting>
  <conditionalFormatting sqref="AA10:AA11">
    <cfRule type="cellIs" priority="6" dxfId="0" operator="greaterThan" stopIfTrue="1">
      <formula>0.5</formula>
    </cfRule>
  </conditionalFormatting>
  <conditionalFormatting sqref="AB10:AE11">
    <cfRule type="cellIs" priority="5" dxfId="0" operator="lessThan" stopIfTrue="1">
      <formula>0</formula>
    </cfRule>
  </conditionalFormatting>
  <conditionalFormatting sqref="AA10:AA11">
    <cfRule type="cellIs" priority="4" dxfId="0" operator="greaterThan" stopIfTrue="1">
      <formula>0.55</formula>
    </cfRule>
  </conditionalFormatting>
  <conditionalFormatting sqref="AA1:AA65536">
    <cfRule type="cellIs" priority="2" dxfId="0" operator="greaterThan">
      <formula>0.5</formula>
    </cfRule>
  </conditionalFormatting>
  <conditionalFormatting sqref="AB1:AE65536">
    <cfRule type="cellIs" priority="1" dxfId="0" operator="lessThan">
      <formula>0</formula>
    </cfRule>
  </conditionalFormatting>
  <printOptions/>
  <pageMargins left="0.24" right="0.2" top="0.34" bottom="0.28" header="0.3" footer="0.3"/>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1:L132"/>
  <sheetViews>
    <sheetView tabSelected="1" view="pageBreakPreview" zoomScale="60" zoomScaleNormal="85" zoomScalePageLayoutView="0" workbookViewId="0" topLeftCell="A118">
      <selection activeCell="A124" sqref="A124:IV124"/>
    </sheetView>
  </sheetViews>
  <sheetFormatPr defaultColWidth="5.140625" defaultRowHeight="15"/>
  <cols>
    <col min="1" max="1" width="8.28125" style="360" customWidth="1"/>
    <col min="2" max="2" width="63.140625" style="508" bestFit="1" customWidth="1"/>
    <col min="3" max="5" width="23.28125" style="361" customWidth="1"/>
    <col min="6" max="6" width="23.28125" style="382" customWidth="1"/>
    <col min="7" max="7" width="11.8515625" style="360" customWidth="1"/>
    <col min="8" max="8" width="37.421875" style="359" hidden="1" customWidth="1"/>
    <col min="9" max="9" width="26.28125" style="359" bestFit="1" customWidth="1"/>
    <col min="10" max="11" width="22.57421875" style="359" bestFit="1" customWidth="1"/>
    <col min="12" max="12" width="17.28125" style="359" bestFit="1" customWidth="1"/>
    <col min="13" max="115" width="9.140625" style="359" customWidth="1"/>
    <col min="116" max="116" width="3.7109375" style="359" customWidth="1"/>
    <col min="117" max="117" width="26.421875" style="359" customWidth="1"/>
    <col min="118" max="118" width="7.421875" style="359" customWidth="1"/>
    <col min="119" max="119" width="5.57421875" style="359" customWidth="1"/>
    <col min="120" max="120" width="5.140625" style="359" customWidth="1"/>
    <col min="121" max="121" width="6.57421875" style="359" customWidth="1"/>
    <col min="122" max="122" width="5.421875" style="359" customWidth="1"/>
    <col min="123" max="123" width="5.28125" style="359" customWidth="1"/>
    <col min="124" max="124" width="5.00390625" style="359" customWidth="1"/>
    <col min="125" max="125" width="5.421875" style="359" customWidth="1"/>
    <col min="126" max="233" width="5.140625" style="359" customWidth="1"/>
    <col min="234" max="234" width="5.28125" style="359" customWidth="1"/>
    <col min="235" max="235" width="23.57421875" style="359" customWidth="1"/>
    <col min="236" max="236" width="9.57421875" style="359" customWidth="1"/>
    <col min="237" max="237" width="8.140625" style="359" customWidth="1"/>
    <col min="238" max="238" width="7.8515625" style="359" customWidth="1"/>
    <col min="239" max="239" width="11.00390625" style="359" customWidth="1"/>
    <col min="240" max="240" width="9.7109375" style="359" customWidth="1"/>
    <col min="241" max="241" width="8.8515625" style="359" customWidth="1"/>
    <col min="242" max="242" width="7.7109375" style="359" customWidth="1"/>
    <col min="243" max="243" width="12.00390625" style="359" customWidth="1"/>
    <col min="244" max="244" width="9.8515625" style="359" customWidth="1"/>
    <col min="245" max="245" width="10.140625" style="359" customWidth="1"/>
    <col min="246" max="246" width="10.421875" style="359" customWidth="1"/>
    <col min="247" max="247" width="12.00390625" style="359" customWidth="1"/>
    <col min="248" max="251" width="9.7109375" style="359" customWidth="1"/>
    <col min="252" max="252" width="9.28125" style="359" customWidth="1"/>
    <col min="253" max="254" width="10.7109375" style="359" customWidth="1"/>
    <col min="255" max="255" width="9.7109375" style="359" customWidth="1"/>
    <col min="256" max="16384" width="9.140625" style="359" customWidth="1"/>
  </cols>
  <sheetData>
    <row r="1" spans="1:7" s="488" customFormat="1" ht="42" customHeight="1">
      <c r="A1" s="554" t="s">
        <v>674</v>
      </c>
      <c r="B1" s="554"/>
      <c r="C1" s="554"/>
      <c r="D1" s="554"/>
      <c r="E1" s="554"/>
      <c r="F1" s="554"/>
      <c r="G1" s="554"/>
    </row>
    <row r="2" spans="1:7" s="362" customFormat="1" ht="18.75">
      <c r="A2" s="555" t="s">
        <v>669</v>
      </c>
      <c r="B2" s="555"/>
      <c r="C2" s="555"/>
      <c r="D2" s="555"/>
      <c r="E2" s="555"/>
      <c r="F2" s="555"/>
      <c r="G2" s="555"/>
    </row>
    <row r="3" spans="1:7" s="376" customFormat="1" ht="18.75" customHeight="1">
      <c r="A3" s="509"/>
      <c r="B3" s="503"/>
      <c r="C3" s="479"/>
      <c r="D3" s="479"/>
      <c r="E3" s="479"/>
      <c r="F3" s="557" t="s">
        <v>661</v>
      </c>
      <c r="G3" s="557"/>
    </row>
    <row r="4" spans="1:7" s="365" customFormat="1" ht="47.25" customHeight="1">
      <c r="A4" s="500" t="s">
        <v>506</v>
      </c>
      <c r="B4" s="500" t="s">
        <v>22</v>
      </c>
      <c r="C4" s="400" t="s">
        <v>507</v>
      </c>
      <c r="D4" s="400" t="s">
        <v>529</v>
      </c>
      <c r="E4" s="400" t="s">
        <v>528</v>
      </c>
      <c r="F4" s="478" t="s">
        <v>508</v>
      </c>
      <c r="G4" s="478" t="s">
        <v>9</v>
      </c>
    </row>
    <row r="5" spans="1:7" s="511" customFormat="1" ht="22.5" customHeight="1">
      <c r="A5" s="440">
        <v>1</v>
      </c>
      <c r="B5" s="440">
        <v>2</v>
      </c>
      <c r="C5" s="484">
        <v>3</v>
      </c>
      <c r="D5" s="484">
        <v>4</v>
      </c>
      <c r="E5" s="484">
        <v>5</v>
      </c>
      <c r="F5" s="510" t="s">
        <v>673</v>
      </c>
      <c r="G5" s="510"/>
    </row>
    <row r="6" spans="1:12" s="368" customFormat="1" ht="27.75" customHeight="1">
      <c r="A6" s="556" t="s">
        <v>515</v>
      </c>
      <c r="B6" s="556"/>
      <c r="C6" s="480">
        <f>C7+C8</f>
        <v>145968275813</v>
      </c>
      <c r="D6" s="480">
        <f>D7+D8</f>
        <v>134678875000</v>
      </c>
      <c r="E6" s="480">
        <f>E7+E8</f>
        <v>134341460000</v>
      </c>
      <c r="F6" s="480">
        <f>F7+F8</f>
        <v>337415000</v>
      </c>
      <c r="G6" s="398"/>
      <c r="I6" s="523"/>
      <c r="J6" s="523"/>
      <c r="K6" s="523"/>
      <c r="L6" s="523"/>
    </row>
    <row r="7" spans="1:7" s="368" customFormat="1" ht="27.75" customHeight="1">
      <c r="A7" s="500" t="s">
        <v>509</v>
      </c>
      <c r="B7" s="504" t="s">
        <v>510</v>
      </c>
      <c r="C7" s="480">
        <v>0</v>
      </c>
      <c r="D7" s="480">
        <v>0</v>
      </c>
      <c r="E7" s="480">
        <v>0</v>
      </c>
      <c r="F7" s="480">
        <v>0</v>
      </c>
      <c r="G7" s="398"/>
    </row>
    <row r="8" spans="1:7" s="371" customFormat="1" ht="27.75" customHeight="1">
      <c r="A8" s="500" t="s">
        <v>511</v>
      </c>
      <c r="B8" s="512" t="s">
        <v>512</v>
      </c>
      <c r="C8" s="480">
        <f>C9+C10</f>
        <v>145968275813</v>
      </c>
      <c r="D8" s="480">
        <f>D9+D10</f>
        <v>134678875000</v>
      </c>
      <c r="E8" s="480">
        <f>E9+E10</f>
        <v>134341460000</v>
      </c>
      <c r="F8" s="480">
        <f>F9+F10</f>
        <v>337415000</v>
      </c>
      <c r="G8" s="477"/>
    </row>
    <row r="9" spans="1:8" s="371" customFormat="1" ht="27.75" customHeight="1">
      <c r="A9" s="500" t="s">
        <v>516</v>
      </c>
      <c r="B9" s="512" t="s">
        <v>513</v>
      </c>
      <c r="C9" s="480">
        <v>0</v>
      </c>
      <c r="D9" s="480">
        <v>0</v>
      </c>
      <c r="E9" s="480">
        <v>0</v>
      </c>
      <c r="F9" s="480">
        <v>0</v>
      </c>
      <c r="G9" s="477"/>
      <c r="H9" s="513"/>
    </row>
    <row r="10" spans="1:9" s="371" customFormat="1" ht="27.75" customHeight="1">
      <c r="A10" s="500" t="s">
        <v>517</v>
      </c>
      <c r="B10" s="512" t="s">
        <v>514</v>
      </c>
      <c r="C10" s="480">
        <f>C11+C31+C43+C45+C62+C64+C66+C68+C70+C74+C79+C83+C88+C91+C95+C97+C100+C107+C111+C116+C126+C128</f>
        <v>145968275813</v>
      </c>
      <c r="D10" s="480">
        <f>D11+D31+D43+D45+D62+D64+D66+D68+D70+D74+D79+D83+D88+D91+D95+D97+D100+D107+D111+D116+D126+D128</f>
        <v>134678875000</v>
      </c>
      <c r="E10" s="480">
        <f>E11+E31+E43+E45+E62+E64+E66+E68+E70+E74+E79+E83+E88+E91+E95+E97+E100+E107+E111+E116+E126+E128</f>
        <v>134341460000</v>
      </c>
      <c r="F10" s="480">
        <f>F11+F31+F43+F45+F62+F64+F66+F68+F70+F74+F79+F83+F88+F91+F95+F97+F100+F107+F111+F116+F126+F128</f>
        <v>337415000</v>
      </c>
      <c r="G10" s="400"/>
      <c r="I10" s="396"/>
    </row>
    <row r="11" spans="1:9" s="371" customFormat="1" ht="27.75" customHeight="1">
      <c r="A11" s="481" t="s">
        <v>19</v>
      </c>
      <c r="B11" s="505" t="s">
        <v>662</v>
      </c>
      <c r="C11" s="482">
        <f>SUM(C12:C30)</f>
        <v>17029567000</v>
      </c>
      <c r="D11" s="482">
        <f>SUM(D12:D30)</f>
        <v>16234043000</v>
      </c>
      <c r="E11" s="482">
        <f>SUM(E12:E30)</f>
        <v>16179466000</v>
      </c>
      <c r="F11" s="482">
        <f>SUM(F12:F30)</f>
        <v>54577000</v>
      </c>
      <c r="G11" s="483"/>
      <c r="I11" s="396"/>
    </row>
    <row r="12" spans="1:9" s="371" customFormat="1" ht="37.5" customHeight="1">
      <c r="A12" s="440">
        <v>1</v>
      </c>
      <c r="B12" s="496" t="s">
        <v>676</v>
      </c>
      <c r="C12" s="514">
        <v>919102000</v>
      </c>
      <c r="D12" s="514">
        <v>862798000</v>
      </c>
      <c r="E12" s="514">
        <v>862798000</v>
      </c>
      <c r="F12" s="492">
        <f>D12-E12</f>
        <v>0</v>
      </c>
      <c r="G12" s="493"/>
      <c r="H12" s="368" t="s">
        <v>760</v>
      </c>
      <c r="I12" s="396"/>
    </row>
    <row r="13" spans="1:9" s="371" customFormat="1" ht="39" customHeight="1">
      <c r="A13" s="440">
        <v>2</v>
      </c>
      <c r="B13" s="496" t="s">
        <v>682</v>
      </c>
      <c r="C13" s="515">
        <v>3667415000</v>
      </c>
      <c r="D13" s="515">
        <v>3534319000</v>
      </c>
      <c r="E13" s="515">
        <v>3534319000</v>
      </c>
      <c r="F13" s="492">
        <f aca="true" t="shared" si="0" ref="F13:F30">D13-E13</f>
        <v>0</v>
      </c>
      <c r="G13" s="484"/>
      <c r="H13" s="371" t="s">
        <v>761</v>
      </c>
      <c r="I13" s="396"/>
    </row>
    <row r="14" spans="1:9" s="371" customFormat="1" ht="39" customHeight="1">
      <c r="A14" s="440">
        <v>3</v>
      </c>
      <c r="B14" s="496" t="s">
        <v>684</v>
      </c>
      <c r="C14" s="515">
        <v>258349000</v>
      </c>
      <c r="D14" s="515">
        <v>243905000</v>
      </c>
      <c r="E14" s="515">
        <v>243905000</v>
      </c>
      <c r="F14" s="492">
        <f t="shared" si="0"/>
        <v>0</v>
      </c>
      <c r="G14" s="484"/>
      <c r="H14" s="371" t="s">
        <v>762</v>
      </c>
      <c r="I14" s="396"/>
    </row>
    <row r="15" spans="1:9" s="371" customFormat="1" ht="51.75" customHeight="1">
      <c r="A15" s="440">
        <v>4</v>
      </c>
      <c r="B15" s="496" t="s">
        <v>689</v>
      </c>
      <c r="C15" s="515">
        <v>244777000</v>
      </c>
      <c r="D15" s="515">
        <v>231071000</v>
      </c>
      <c r="E15" s="515">
        <v>231071000</v>
      </c>
      <c r="F15" s="492">
        <f t="shared" si="0"/>
        <v>0</v>
      </c>
      <c r="G15" s="484"/>
      <c r="H15" s="371" t="s">
        <v>763</v>
      </c>
      <c r="I15" s="396"/>
    </row>
    <row r="16" spans="1:9" s="371" customFormat="1" ht="45.75" customHeight="1">
      <c r="A16" s="440">
        <v>5</v>
      </c>
      <c r="B16" s="496" t="s">
        <v>694</v>
      </c>
      <c r="C16" s="515">
        <v>1095601000</v>
      </c>
      <c r="D16" s="515">
        <v>1084606000</v>
      </c>
      <c r="E16" s="515">
        <v>1084606000</v>
      </c>
      <c r="F16" s="492">
        <f t="shared" si="0"/>
        <v>0</v>
      </c>
      <c r="G16" s="484"/>
      <c r="H16" s="371" t="s">
        <v>764</v>
      </c>
      <c r="I16" s="396"/>
    </row>
    <row r="17" spans="1:9" s="371" customFormat="1" ht="39" customHeight="1">
      <c r="A17" s="440">
        <v>6</v>
      </c>
      <c r="B17" s="496" t="s">
        <v>695</v>
      </c>
      <c r="C17" s="515">
        <v>259070000</v>
      </c>
      <c r="D17" s="515">
        <v>244586000</v>
      </c>
      <c r="E17" s="515">
        <v>244586000</v>
      </c>
      <c r="F17" s="492">
        <f t="shared" si="0"/>
        <v>0</v>
      </c>
      <c r="G17" s="484"/>
      <c r="H17" s="371" t="s">
        <v>765</v>
      </c>
      <c r="I17" s="396"/>
    </row>
    <row r="18" spans="1:9" s="371" customFormat="1" ht="39" customHeight="1">
      <c r="A18" s="440">
        <v>7</v>
      </c>
      <c r="B18" s="496" t="s">
        <v>717</v>
      </c>
      <c r="C18" s="515">
        <v>273915000</v>
      </c>
      <c r="D18" s="515">
        <v>258604000</v>
      </c>
      <c r="E18" s="515">
        <v>258604000</v>
      </c>
      <c r="F18" s="492">
        <f t="shared" si="0"/>
        <v>0</v>
      </c>
      <c r="G18" s="484"/>
      <c r="H18" s="499" t="s">
        <v>810</v>
      </c>
      <c r="I18" s="396"/>
    </row>
    <row r="19" spans="1:9" s="371" customFormat="1" ht="39" customHeight="1">
      <c r="A19" s="440">
        <v>8</v>
      </c>
      <c r="B19" s="496" t="s">
        <v>718</v>
      </c>
      <c r="C19" s="515">
        <v>3560604000</v>
      </c>
      <c r="D19" s="515">
        <v>3271665000</v>
      </c>
      <c r="E19" s="515">
        <v>3237398000</v>
      </c>
      <c r="F19" s="492">
        <f t="shared" si="0"/>
        <v>34267000</v>
      </c>
      <c r="G19" s="484"/>
      <c r="H19" s="499" t="s">
        <v>811</v>
      </c>
      <c r="I19" s="396"/>
    </row>
    <row r="20" spans="1:9" s="371" customFormat="1" ht="74.25" customHeight="1">
      <c r="A20" s="440">
        <v>9</v>
      </c>
      <c r="B20" s="496" t="s">
        <v>719</v>
      </c>
      <c r="C20" s="492">
        <v>1570523000</v>
      </c>
      <c r="D20" s="492">
        <v>1467871000</v>
      </c>
      <c r="E20" s="492">
        <v>1457286000</v>
      </c>
      <c r="F20" s="492">
        <f t="shared" si="0"/>
        <v>10585000</v>
      </c>
      <c r="G20" s="484"/>
      <c r="H20" s="499" t="s">
        <v>812</v>
      </c>
      <c r="I20" s="396"/>
    </row>
    <row r="21" spans="1:9" s="371" customFormat="1" ht="39" customHeight="1">
      <c r="A21" s="440">
        <v>10</v>
      </c>
      <c r="B21" s="496" t="s">
        <v>720</v>
      </c>
      <c r="C21" s="439">
        <v>467878000</v>
      </c>
      <c r="D21" s="439">
        <v>458925000</v>
      </c>
      <c r="E21" s="439">
        <v>458874000</v>
      </c>
      <c r="F21" s="492">
        <f t="shared" si="0"/>
        <v>51000</v>
      </c>
      <c r="G21" s="484"/>
      <c r="H21" s="499" t="s">
        <v>813</v>
      </c>
      <c r="I21" s="396"/>
    </row>
    <row r="22" spans="1:9" s="371" customFormat="1" ht="39" customHeight="1">
      <c r="A22" s="440">
        <v>11</v>
      </c>
      <c r="B22" s="496" t="s">
        <v>721</v>
      </c>
      <c r="C22" s="514">
        <v>376289000</v>
      </c>
      <c r="D22" s="439">
        <v>344670000</v>
      </c>
      <c r="E22" s="439">
        <v>344593000</v>
      </c>
      <c r="F22" s="492">
        <f t="shared" si="0"/>
        <v>77000</v>
      </c>
      <c r="G22" s="484"/>
      <c r="H22" s="499" t="s">
        <v>814</v>
      </c>
      <c r="I22" s="396"/>
    </row>
    <row r="23" spans="1:9" s="371" customFormat="1" ht="39" customHeight="1">
      <c r="A23" s="440">
        <v>12</v>
      </c>
      <c r="B23" s="496" t="s">
        <v>722</v>
      </c>
      <c r="C23" s="514">
        <v>207285000</v>
      </c>
      <c r="D23" s="439">
        <v>195680000</v>
      </c>
      <c r="E23" s="439">
        <v>194288000</v>
      </c>
      <c r="F23" s="492">
        <f t="shared" si="0"/>
        <v>1392000</v>
      </c>
      <c r="G23" s="484"/>
      <c r="H23" s="499" t="s">
        <v>815</v>
      </c>
      <c r="I23" s="396"/>
    </row>
    <row r="24" spans="1:9" s="371" customFormat="1" ht="39" customHeight="1">
      <c r="A24" s="440">
        <v>13</v>
      </c>
      <c r="B24" s="496" t="s">
        <v>723</v>
      </c>
      <c r="C24" s="514">
        <v>260628000</v>
      </c>
      <c r="D24" s="439">
        <v>241265000</v>
      </c>
      <c r="E24" s="439">
        <v>239546000</v>
      </c>
      <c r="F24" s="492">
        <f t="shared" si="0"/>
        <v>1719000</v>
      </c>
      <c r="G24" s="484"/>
      <c r="H24" s="499" t="s">
        <v>816</v>
      </c>
      <c r="I24" s="396"/>
    </row>
    <row r="25" spans="1:9" s="371" customFormat="1" ht="42.75" customHeight="1">
      <c r="A25" s="440">
        <v>14</v>
      </c>
      <c r="B25" s="497" t="s">
        <v>724</v>
      </c>
      <c r="C25" s="514">
        <v>457182000</v>
      </c>
      <c r="D25" s="439">
        <v>444330000</v>
      </c>
      <c r="E25" s="439">
        <v>444330000</v>
      </c>
      <c r="F25" s="492">
        <f t="shared" si="0"/>
        <v>0</v>
      </c>
      <c r="G25" s="484"/>
      <c r="H25" s="499" t="s">
        <v>817</v>
      </c>
      <c r="I25" s="396"/>
    </row>
    <row r="26" spans="1:9" s="371" customFormat="1" ht="42.75" customHeight="1">
      <c r="A26" s="440">
        <v>15</v>
      </c>
      <c r="B26" s="496" t="s">
        <v>725</v>
      </c>
      <c r="C26" s="514">
        <v>457670000</v>
      </c>
      <c r="D26" s="439">
        <v>453740000</v>
      </c>
      <c r="E26" s="439">
        <v>452661000</v>
      </c>
      <c r="F26" s="492">
        <f t="shared" si="0"/>
        <v>1079000</v>
      </c>
      <c r="G26" s="484"/>
      <c r="H26" s="499" t="s">
        <v>779</v>
      </c>
      <c r="I26" s="396"/>
    </row>
    <row r="27" spans="1:9" s="371" customFormat="1" ht="42.75" customHeight="1">
      <c r="A27" s="440">
        <v>16</v>
      </c>
      <c r="B27" s="498" t="s">
        <v>726</v>
      </c>
      <c r="C27" s="439">
        <v>1173544000</v>
      </c>
      <c r="D27" s="439">
        <v>1134068000</v>
      </c>
      <c r="E27" s="439">
        <v>1131363000</v>
      </c>
      <c r="F27" s="492">
        <f t="shared" si="0"/>
        <v>2705000</v>
      </c>
      <c r="G27" s="484"/>
      <c r="H27" s="499" t="s">
        <v>780</v>
      </c>
      <c r="I27" s="396"/>
    </row>
    <row r="28" spans="1:9" s="371" customFormat="1" ht="42.75" customHeight="1">
      <c r="A28" s="440">
        <v>17</v>
      </c>
      <c r="B28" s="496" t="s">
        <v>727</v>
      </c>
      <c r="C28" s="514">
        <v>1141345000</v>
      </c>
      <c r="D28" s="439">
        <v>1128624000</v>
      </c>
      <c r="E28" s="439">
        <v>1125922000</v>
      </c>
      <c r="F28" s="492">
        <f t="shared" si="0"/>
        <v>2702000</v>
      </c>
      <c r="G28" s="484"/>
      <c r="H28" s="499" t="s">
        <v>781</v>
      </c>
      <c r="I28" s="396"/>
    </row>
    <row r="29" spans="1:9" s="371" customFormat="1" ht="48.75" customHeight="1">
      <c r="A29" s="440">
        <v>18</v>
      </c>
      <c r="B29" s="496" t="s">
        <v>728</v>
      </c>
      <c r="C29" s="439">
        <v>221486000</v>
      </c>
      <c r="D29" s="439">
        <v>219725000</v>
      </c>
      <c r="E29" s="439">
        <v>219725000</v>
      </c>
      <c r="F29" s="492">
        <f t="shared" si="0"/>
        <v>0</v>
      </c>
      <c r="G29" s="484"/>
      <c r="H29" s="499" t="s">
        <v>801</v>
      </c>
      <c r="I29" s="396"/>
    </row>
    <row r="30" spans="1:9" s="371" customFormat="1" ht="39" customHeight="1">
      <c r="A30" s="440">
        <v>19</v>
      </c>
      <c r="B30" s="496" t="s">
        <v>854</v>
      </c>
      <c r="C30" s="439">
        <v>416904000</v>
      </c>
      <c r="D30" s="439">
        <v>413591000</v>
      </c>
      <c r="E30" s="439">
        <v>413591000</v>
      </c>
      <c r="F30" s="492">
        <f t="shared" si="0"/>
        <v>0</v>
      </c>
      <c r="G30" s="484"/>
      <c r="I30" s="396"/>
    </row>
    <row r="31" spans="1:9" s="489" customFormat="1" ht="33.75" customHeight="1">
      <c r="A31" s="481" t="s">
        <v>590</v>
      </c>
      <c r="B31" s="505" t="s">
        <v>659</v>
      </c>
      <c r="C31" s="491">
        <f>SUM(C32:C42)</f>
        <v>37494667874</v>
      </c>
      <c r="D31" s="491">
        <f>SUM(D32:D42)</f>
        <v>32800820000</v>
      </c>
      <c r="E31" s="491">
        <f>SUM(E32:E42)</f>
        <v>32731359000</v>
      </c>
      <c r="F31" s="491">
        <f>SUM(F32:F42)</f>
        <v>69461000</v>
      </c>
      <c r="G31" s="483"/>
      <c r="I31" s="490"/>
    </row>
    <row r="32" spans="1:9" s="371" customFormat="1" ht="33.75" customHeight="1">
      <c r="A32" s="440">
        <v>1</v>
      </c>
      <c r="B32" s="496" t="s">
        <v>679</v>
      </c>
      <c r="C32" s="515">
        <v>758092000</v>
      </c>
      <c r="D32" s="515">
        <v>704870000</v>
      </c>
      <c r="E32" s="515">
        <v>704773000</v>
      </c>
      <c r="F32" s="439">
        <f>D32-E32</f>
        <v>97000</v>
      </c>
      <c r="G32" s="484"/>
      <c r="H32" s="371" t="s">
        <v>766</v>
      </c>
      <c r="I32" s="396"/>
    </row>
    <row r="33" spans="1:9" s="371" customFormat="1" ht="48" customHeight="1">
      <c r="A33" s="440">
        <v>2</v>
      </c>
      <c r="B33" s="496" t="s">
        <v>683</v>
      </c>
      <c r="C33" s="515">
        <v>980226000</v>
      </c>
      <c r="D33" s="515">
        <v>887892000</v>
      </c>
      <c r="E33" s="515">
        <v>887892000</v>
      </c>
      <c r="F33" s="439">
        <f aca="true" t="shared" si="1" ref="F33:F42">D33-E33</f>
        <v>0</v>
      </c>
      <c r="G33" s="484"/>
      <c r="H33" s="371" t="s">
        <v>767</v>
      </c>
      <c r="I33" s="396"/>
    </row>
    <row r="34" spans="1:9" s="371" customFormat="1" ht="48" customHeight="1">
      <c r="A34" s="440">
        <v>3</v>
      </c>
      <c r="B34" s="496" t="s">
        <v>687</v>
      </c>
      <c r="C34" s="515">
        <v>7091795692</v>
      </c>
      <c r="D34" s="515">
        <v>7077891000</v>
      </c>
      <c r="E34" s="515">
        <v>7077891000</v>
      </c>
      <c r="F34" s="439">
        <f t="shared" si="1"/>
        <v>0</v>
      </c>
      <c r="G34" s="484"/>
      <c r="H34" s="371" t="s">
        <v>768</v>
      </c>
      <c r="I34" s="396"/>
    </row>
    <row r="35" spans="1:9" s="371" customFormat="1" ht="63" customHeight="1">
      <c r="A35" s="440">
        <v>4</v>
      </c>
      <c r="B35" s="496" t="s">
        <v>710</v>
      </c>
      <c r="C35" s="515">
        <v>11336602000</v>
      </c>
      <c r="D35" s="515">
        <v>9983187000</v>
      </c>
      <c r="E35" s="515">
        <v>9917680000</v>
      </c>
      <c r="F35" s="439">
        <f t="shared" si="1"/>
        <v>65507000</v>
      </c>
      <c r="G35" s="484"/>
      <c r="H35" s="499" t="s">
        <v>818</v>
      </c>
      <c r="I35" s="396"/>
    </row>
    <row r="36" spans="1:9" s="371" customFormat="1" ht="57" customHeight="1">
      <c r="A36" s="440">
        <v>5</v>
      </c>
      <c r="B36" s="496" t="s">
        <v>711</v>
      </c>
      <c r="C36" s="515">
        <v>865273000</v>
      </c>
      <c r="D36" s="515">
        <v>803133000</v>
      </c>
      <c r="E36" s="515">
        <v>800815000</v>
      </c>
      <c r="F36" s="439">
        <f t="shared" si="1"/>
        <v>2318000</v>
      </c>
      <c r="G36" s="484"/>
      <c r="H36" s="499" t="s">
        <v>819</v>
      </c>
      <c r="I36" s="396"/>
    </row>
    <row r="37" spans="1:9" s="371" customFormat="1" ht="52.5" customHeight="1">
      <c r="A37" s="440">
        <v>6</v>
      </c>
      <c r="B37" s="496" t="s">
        <v>712</v>
      </c>
      <c r="C37" s="515">
        <v>365056000</v>
      </c>
      <c r="D37" s="515">
        <v>331008000</v>
      </c>
      <c r="E37" s="515">
        <v>330598000</v>
      </c>
      <c r="F37" s="439">
        <f t="shared" si="1"/>
        <v>410000</v>
      </c>
      <c r="G37" s="484"/>
      <c r="H37" s="499" t="s">
        <v>820</v>
      </c>
      <c r="I37" s="396"/>
    </row>
    <row r="38" spans="1:9" s="371" customFormat="1" ht="36" customHeight="1">
      <c r="A38" s="440">
        <v>7</v>
      </c>
      <c r="B38" s="496" t="s">
        <v>713</v>
      </c>
      <c r="C38" s="515">
        <v>3051123725</v>
      </c>
      <c r="D38" s="515">
        <v>3045139000</v>
      </c>
      <c r="E38" s="515">
        <v>3045139000</v>
      </c>
      <c r="F38" s="439">
        <f t="shared" si="1"/>
        <v>0</v>
      </c>
      <c r="G38" s="484"/>
      <c r="H38" s="499" t="s">
        <v>782</v>
      </c>
      <c r="I38" s="396"/>
    </row>
    <row r="39" spans="1:9" s="371" customFormat="1" ht="39" customHeight="1">
      <c r="A39" s="440">
        <v>8</v>
      </c>
      <c r="B39" s="496" t="s">
        <v>714</v>
      </c>
      <c r="C39" s="515">
        <v>131199000</v>
      </c>
      <c r="D39" s="515">
        <v>123817000</v>
      </c>
      <c r="E39" s="515">
        <v>123806000</v>
      </c>
      <c r="F39" s="439">
        <f t="shared" si="1"/>
        <v>11000</v>
      </c>
      <c r="G39" s="484"/>
      <c r="H39" s="499" t="s">
        <v>783</v>
      </c>
      <c r="I39" s="396"/>
    </row>
    <row r="40" spans="1:9" s="371" customFormat="1" ht="39" customHeight="1">
      <c r="A40" s="440">
        <v>9</v>
      </c>
      <c r="B40" s="496" t="s">
        <v>715</v>
      </c>
      <c r="C40" s="515">
        <v>3480958000</v>
      </c>
      <c r="D40" s="515">
        <v>3418274000</v>
      </c>
      <c r="E40" s="515">
        <v>3418203000</v>
      </c>
      <c r="F40" s="439">
        <f t="shared" si="1"/>
        <v>71000</v>
      </c>
      <c r="G40" s="484"/>
      <c r="H40" s="499" t="s">
        <v>784</v>
      </c>
      <c r="I40" s="396"/>
    </row>
    <row r="41" spans="1:9" s="371" customFormat="1" ht="47.25" customHeight="1">
      <c r="A41" s="440">
        <v>10</v>
      </c>
      <c r="B41" s="496" t="s">
        <v>716</v>
      </c>
      <c r="C41" s="515">
        <v>7804693000</v>
      </c>
      <c r="D41" s="515">
        <v>4796535000</v>
      </c>
      <c r="E41" s="515">
        <v>4795488000</v>
      </c>
      <c r="F41" s="439">
        <f t="shared" si="1"/>
        <v>1047000</v>
      </c>
      <c r="G41" s="484"/>
      <c r="H41" s="499" t="s">
        <v>799</v>
      </c>
      <c r="I41" s="396"/>
    </row>
    <row r="42" spans="1:9" s="371" customFormat="1" ht="60" customHeight="1">
      <c r="A42" s="440">
        <v>11</v>
      </c>
      <c r="B42" s="516" t="s">
        <v>842</v>
      </c>
      <c r="C42" s="515">
        <v>1629649457</v>
      </c>
      <c r="D42" s="515">
        <v>1629074000</v>
      </c>
      <c r="E42" s="515">
        <v>1629074000</v>
      </c>
      <c r="F42" s="439">
        <f t="shared" si="1"/>
        <v>0</v>
      </c>
      <c r="G42" s="484"/>
      <c r="I42" s="396"/>
    </row>
    <row r="43" spans="1:9" s="489" customFormat="1" ht="33.75" customHeight="1">
      <c r="A43" s="481" t="s">
        <v>595</v>
      </c>
      <c r="B43" s="505" t="s">
        <v>677</v>
      </c>
      <c r="C43" s="491">
        <f>SUM(C44)</f>
        <v>1209721000</v>
      </c>
      <c r="D43" s="491">
        <f>SUM(D44)</f>
        <v>930125000</v>
      </c>
      <c r="E43" s="491">
        <f>SUM(E44)</f>
        <v>924255000</v>
      </c>
      <c r="F43" s="491">
        <f>SUM(F44)</f>
        <v>5870000</v>
      </c>
      <c r="G43" s="483"/>
      <c r="I43" s="490"/>
    </row>
    <row r="44" spans="1:9" s="371" customFormat="1" ht="44.25" customHeight="1">
      <c r="A44" s="440">
        <v>1</v>
      </c>
      <c r="B44" s="496" t="s">
        <v>678</v>
      </c>
      <c r="C44" s="514">
        <v>1209721000</v>
      </c>
      <c r="D44" s="514">
        <v>930125000</v>
      </c>
      <c r="E44" s="514">
        <v>924255000</v>
      </c>
      <c r="F44" s="439">
        <f>D44-E44</f>
        <v>5870000</v>
      </c>
      <c r="G44" s="484"/>
      <c r="H44" s="371" t="s">
        <v>769</v>
      </c>
      <c r="I44" s="396"/>
    </row>
    <row r="45" spans="1:9" s="489" customFormat="1" ht="32.25" customHeight="1">
      <c r="A45" s="481" t="s">
        <v>598</v>
      </c>
      <c r="B45" s="505" t="s">
        <v>660</v>
      </c>
      <c r="C45" s="491">
        <f>SUM(C46:C61)</f>
        <v>25427020000</v>
      </c>
      <c r="D45" s="491">
        <f>SUM(D46:D61)</f>
        <v>23985004000</v>
      </c>
      <c r="E45" s="491">
        <f>SUM(E46:E61)</f>
        <v>23875636000</v>
      </c>
      <c r="F45" s="491">
        <f>SUM(F46:F61)</f>
        <v>109368000</v>
      </c>
      <c r="G45" s="483"/>
      <c r="I45" s="490"/>
    </row>
    <row r="46" spans="1:9" s="371" customFormat="1" ht="37.5" customHeight="1">
      <c r="A46" s="440">
        <v>1</v>
      </c>
      <c r="B46" s="496" t="s">
        <v>693</v>
      </c>
      <c r="C46" s="515">
        <v>2790688000</v>
      </c>
      <c r="D46" s="515">
        <v>2728958000</v>
      </c>
      <c r="E46" s="515">
        <v>2718261000</v>
      </c>
      <c r="F46" s="439">
        <f>D46-E46</f>
        <v>10697000</v>
      </c>
      <c r="G46" s="484"/>
      <c r="H46" s="371" t="s">
        <v>770</v>
      </c>
      <c r="I46" s="396"/>
    </row>
    <row r="47" spans="1:9" s="371" customFormat="1" ht="35.25" customHeight="1">
      <c r="A47" s="440">
        <v>2</v>
      </c>
      <c r="B47" s="496" t="s">
        <v>697</v>
      </c>
      <c r="C47" s="515">
        <v>1159821000</v>
      </c>
      <c r="D47" s="515">
        <v>1076240000</v>
      </c>
      <c r="E47" s="515">
        <v>1077763000</v>
      </c>
      <c r="F47" s="439">
        <f aca="true" t="shared" si="2" ref="F47:F61">D47-E47</f>
        <v>-1523000</v>
      </c>
      <c r="G47" s="484"/>
      <c r="H47" s="499" t="s">
        <v>821</v>
      </c>
      <c r="I47" s="396"/>
    </row>
    <row r="48" spans="1:9" s="371" customFormat="1" ht="33.75" customHeight="1">
      <c r="A48" s="440">
        <v>3</v>
      </c>
      <c r="B48" s="496" t="s">
        <v>698</v>
      </c>
      <c r="C48" s="515">
        <v>607965000</v>
      </c>
      <c r="D48" s="515">
        <v>571268000</v>
      </c>
      <c r="E48" s="515">
        <v>571058000</v>
      </c>
      <c r="F48" s="439">
        <f t="shared" si="2"/>
        <v>210000</v>
      </c>
      <c r="G48" s="484"/>
      <c r="H48" s="499" t="s">
        <v>822</v>
      </c>
      <c r="I48" s="396"/>
    </row>
    <row r="49" spans="1:9" s="371" customFormat="1" ht="44.25" customHeight="1">
      <c r="A49" s="440">
        <v>4</v>
      </c>
      <c r="B49" s="496" t="s">
        <v>699</v>
      </c>
      <c r="C49" s="515">
        <v>1149393000</v>
      </c>
      <c r="D49" s="515">
        <v>1048288000</v>
      </c>
      <c r="E49" s="515">
        <v>1049711000</v>
      </c>
      <c r="F49" s="439">
        <f t="shared" si="2"/>
        <v>-1423000</v>
      </c>
      <c r="G49" s="484"/>
      <c r="H49" s="499" t="s">
        <v>823</v>
      </c>
      <c r="I49" s="396"/>
    </row>
    <row r="50" spans="1:9" s="371" customFormat="1" ht="44.25" customHeight="1">
      <c r="A50" s="440">
        <v>5</v>
      </c>
      <c r="B50" s="497" t="s">
        <v>700</v>
      </c>
      <c r="C50" s="515">
        <v>914103000</v>
      </c>
      <c r="D50" s="515">
        <v>848649000</v>
      </c>
      <c r="E50" s="515">
        <v>847042000</v>
      </c>
      <c r="F50" s="439">
        <f t="shared" si="2"/>
        <v>1607000</v>
      </c>
      <c r="G50" s="484"/>
      <c r="H50" s="499" t="s">
        <v>824</v>
      </c>
      <c r="I50" s="396"/>
    </row>
    <row r="51" spans="1:9" s="371" customFormat="1" ht="58.5" customHeight="1">
      <c r="A51" s="440">
        <v>6</v>
      </c>
      <c r="B51" s="496" t="s">
        <v>701</v>
      </c>
      <c r="C51" s="515">
        <v>925083000</v>
      </c>
      <c r="D51" s="515">
        <v>869704000</v>
      </c>
      <c r="E51" s="515">
        <v>869535000</v>
      </c>
      <c r="F51" s="439">
        <f t="shared" si="2"/>
        <v>169000</v>
      </c>
      <c r="G51" s="484"/>
      <c r="H51" s="499" t="s">
        <v>825</v>
      </c>
      <c r="I51" s="396"/>
    </row>
    <row r="52" spans="1:9" s="371" customFormat="1" ht="44.25" customHeight="1">
      <c r="A52" s="440">
        <v>7</v>
      </c>
      <c r="B52" s="496" t="s">
        <v>702</v>
      </c>
      <c r="C52" s="515">
        <v>7104008000</v>
      </c>
      <c r="D52" s="515">
        <v>6836141000</v>
      </c>
      <c r="E52" s="515">
        <v>6801110000</v>
      </c>
      <c r="F52" s="439">
        <f t="shared" si="2"/>
        <v>35031000</v>
      </c>
      <c r="G52" s="484"/>
      <c r="H52" s="499" t="s">
        <v>826</v>
      </c>
      <c r="I52" s="396"/>
    </row>
    <row r="53" spans="1:9" s="371" customFormat="1" ht="44.25" customHeight="1">
      <c r="A53" s="440">
        <v>8</v>
      </c>
      <c r="B53" s="496" t="s">
        <v>703</v>
      </c>
      <c r="C53" s="515">
        <v>1386932000</v>
      </c>
      <c r="D53" s="515">
        <v>1091336000</v>
      </c>
      <c r="E53" s="515">
        <v>1091336000</v>
      </c>
      <c r="F53" s="439">
        <f t="shared" si="2"/>
        <v>0</v>
      </c>
      <c r="G53" s="484"/>
      <c r="H53" s="499" t="s">
        <v>785</v>
      </c>
      <c r="I53" s="396"/>
    </row>
    <row r="54" spans="1:9" s="371" customFormat="1" ht="54" customHeight="1">
      <c r="A54" s="440">
        <v>9</v>
      </c>
      <c r="B54" s="496" t="s">
        <v>704</v>
      </c>
      <c r="C54" s="515">
        <v>756728000</v>
      </c>
      <c r="D54" s="515">
        <v>722271000</v>
      </c>
      <c r="E54" s="515">
        <v>697168000</v>
      </c>
      <c r="F54" s="439">
        <f t="shared" si="2"/>
        <v>25103000</v>
      </c>
      <c r="G54" s="484"/>
      <c r="H54" s="499" t="s">
        <v>786</v>
      </c>
      <c r="I54" s="396"/>
    </row>
    <row r="55" spans="1:9" s="371" customFormat="1" ht="54" customHeight="1">
      <c r="A55" s="440">
        <v>10</v>
      </c>
      <c r="B55" s="496" t="s">
        <v>705</v>
      </c>
      <c r="C55" s="514">
        <v>1073869000</v>
      </c>
      <c r="D55" s="439">
        <v>1008844000</v>
      </c>
      <c r="E55" s="439">
        <v>1010473000</v>
      </c>
      <c r="F55" s="439">
        <f t="shared" si="2"/>
        <v>-1629000</v>
      </c>
      <c r="G55" s="484"/>
      <c r="H55" s="499" t="s">
        <v>787</v>
      </c>
      <c r="I55" s="396"/>
    </row>
    <row r="56" spans="1:9" s="371" customFormat="1" ht="54" customHeight="1">
      <c r="A56" s="440">
        <v>11</v>
      </c>
      <c r="B56" s="496" t="s">
        <v>706</v>
      </c>
      <c r="C56" s="439">
        <v>2995415000</v>
      </c>
      <c r="D56" s="439">
        <v>2909269000</v>
      </c>
      <c r="E56" s="439">
        <v>2866927000</v>
      </c>
      <c r="F56" s="439">
        <f t="shared" si="2"/>
        <v>42342000</v>
      </c>
      <c r="G56" s="484"/>
      <c r="H56" s="499" t="s">
        <v>800</v>
      </c>
      <c r="I56" s="396"/>
    </row>
    <row r="57" spans="1:9" s="371" customFormat="1" ht="54" customHeight="1">
      <c r="A57" s="440">
        <v>12</v>
      </c>
      <c r="B57" s="496" t="s">
        <v>707</v>
      </c>
      <c r="C57" s="439">
        <v>1123929000</v>
      </c>
      <c r="D57" s="439">
        <v>1056521000</v>
      </c>
      <c r="E57" s="439">
        <v>1056315000</v>
      </c>
      <c r="F57" s="439">
        <f t="shared" si="2"/>
        <v>206000</v>
      </c>
      <c r="G57" s="484"/>
      <c r="H57" s="499" t="s">
        <v>802</v>
      </c>
      <c r="I57" s="396"/>
    </row>
    <row r="58" spans="1:9" s="371" customFormat="1" ht="54" customHeight="1">
      <c r="A58" s="440">
        <v>13</v>
      </c>
      <c r="B58" s="496" t="s">
        <v>841</v>
      </c>
      <c r="C58" s="439">
        <v>810782000</v>
      </c>
      <c r="D58" s="439">
        <v>760060000</v>
      </c>
      <c r="E58" s="439">
        <v>760060000</v>
      </c>
      <c r="F58" s="439">
        <f t="shared" si="2"/>
        <v>0</v>
      </c>
      <c r="G58" s="484"/>
      <c r="I58" s="396"/>
    </row>
    <row r="59" spans="1:9" s="371" customFormat="1" ht="54" customHeight="1">
      <c r="A59" s="440">
        <v>14</v>
      </c>
      <c r="B59" s="496" t="s">
        <v>844</v>
      </c>
      <c r="C59" s="439">
        <v>294858000</v>
      </c>
      <c r="D59" s="439">
        <v>249551000</v>
      </c>
      <c r="E59" s="439">
        <v>250973000</v>
      </c>
      <c r="F59" s="439">
        <f t="shared" si="2"/>
        <v>-1422000</v>
      </c>
      <c r="G59" s="484"/>
      <c r="I59" s="396"/>
    </row>
    <row r="60" spans="1:9" s="371" customFormat="1" ht="54" customHeight="1">
      <c r="A60" s="440">
        <v>15</v>
      </c>
      <c r="B60" s="496" t="s">
        <v>852</v>
      </c>
      <c r="C60" s="439">
        <v>1183023000</v>
      </c>
      <c r="D60" s="439">
        <v>1113650000</v>
      </c>
      <c r="E60" s="439">
        <v>1113650000</v>
      </c>
      <c r="F60" s="439">
        <f t="shared" si="2"/>
        <v>0</v>
      </c>
      <c r="G60" s="484"/>
      <c r="I60" s="396"/>
    </row>
    <row r="61" spans="1:9" s="371" customFormat="1" ht="54" customHeight="1">
      <c r="A61" s="440">
        <v>16</v>
      </c>
      <c r="B61" s="496" t="s">
        <v>853</v>
      </c>
      <c r="C61" s="439">
        <v>1150423000</v>
      </c>
      <c r="D61" s="439">
        <v>1094254000</v>
      </c>
      <c r="E61" s="439">
        <v>1094254000</v>
      </c>
      <c r="F61" s="439">
        <f t="shared" si="2"/>
        <v>0</v>
      </c>
      <c r="G61" s="484"/>
      <c r="I61" s="396"/>
    </row>
    <row r="62" spans="1:9" s="489" customFormat="1" ht="32.25" customHeight="1">
      <c r="A62" s="481" t="s">
        <v>602</v>
      </c>
      <c r="B62" s="505" t="s">
        <v>663</v>
      </c>
      <c r="C62" s="491">
        <f>SUM(C63:C63)</f>
        <v>998467000</v>
      </c>
      <c r="D62" s="491">
        <f>SUM(D63:D63)</f>
        <v>889853000</v>
      </c>
      <c r="E62" s="491">
        <f>SUM(E63:E63)</f>
        <v>889243000</v>
      </c>
      <c r="F62" s="491">
        <f>SUM(F63:F63)</f>
        <v>610000</v>
      </c>
      <c r="G62" s="483"/>
      <c r="I62" s="490"/>
    </row>
    <row r="63" spans="1:9" s="489" customFormat="1" ht="40.5" customHeight="1">
      <c r="A63" s="440">
        <v>1</v>
      </c>
      <c r="B63" s="496" t="s">
        <v>755</v>
      </c>
      <c r="C63" s="514">
        <v>998467000</v>
      </c>
      <c r="D63" s="439">
        <v>889853000</v>
      </c>
      <c r="E63" s="439">
        <v>889243000</v>
      </c>
      <c r="F63" s="439">
        <f>D63-E63</f>
        <v>610000</v>
      </c>
      <c r="G63" s="484"/>
      <c r="H63" s="499" t="s">
        <v>788</v>
      </c>
      <c r="I63" s="490"/>
    </row>
    <row r="64" spans="1:9" s="489" customFormat="1" ht="42" customHeight="1">
      <c r="A64" s="481" t="s">
        <v>565</v>
      </c>
      <c r="B64" s="506" t="s">
        <v>670</v>
      </c>
      <c r="C64" s="491">
        <f>SUM(C65:C65)</f>
        <v>168098000</v>
      </c>
      <c r="D64" s="491">
        <f>SUM(D65:D65)</f>
        <v>168098000</v>
      </c>
      <c r="E64" s="491">
        <f>SUM(E65:E65)</f>
        <v>168098000</v>
      </c>
      <c r="F64" s="491">
        <f>D64-E64</f>
        <v>0</v>
      </c>
      <c r="G64" s="483"/>
      <c r="I64" s="490"/>
    </row>
    <row r="65" spans="1:9" s="489" customFormat="1" ht="42" customHeight="1">
      <c r="A65" s="440">
        <v>1</v>
      </c>
      <c r="B65" s="497" t="s">
        <v>756</v>
      </c>
      <c r="C65" s="515">
        <v>168098000</v>
      </c>
      <c r="D65" s="515">
        <v>168098000</v>
      </c>
      <c r="E65" s="515">
        <v>168098000</v>
      </c>
      <c r="F65" s="439">
        <f>D65-E65</f>
        <v>0</v>
      </c>
      <c r="G65" s="484"/>
      <c r="H65" s="499" t="s">
        <v>827</v>
      </c>
      <c r="I65" s="490"/>
    </row>
    <row r="66" spans="1:7" s="485" customFormat="1" ht="41.25" customHeight="1">
      <c r="A66" s="487" t="s">
        <v>566</v>
      </c>
      <c r="B66" s="506" t="s">
        <v>757</v>
      </c>
      <c r="C66" s="491">
        <f>SUM(C67:C67)</f>
        <v>80910000</v>
      </c>
      <c r="D66" s="491">
        <f>SUM(D67:D67)</f>
        <v>80910000</v>
      </c>
      <c r="E66" s="491">
        <f>SUM(E67:E67)</f>
        <v>80910000</v>
      </c>
      <c r="F66" s="491">
        <f>SUM(F67:F67)</f>
        <v>0</v>
      </c>
      <c r="G66" s="487"/>
    </row>
    <row r="67" spans="1:8" ht="48.75" customHeight="1">
      <c r="A67" s="438">
        <v>1</v>
      </c>
      <c r="B67" s="496" t="s">
        <v>758</v>
      </c>
      <c r="C67" s="439">
        <v>80910000</v>
      </c>
      <c r="D67" s="439">
        <v>80910000</v>
      </c>
      <c r="E67" s="439">
        <v>80910000</v>
      </c>
      <c r="F67" s="439">
        <f>D67-E67</f>
        <v>0</v>
      </c>
      <c r="G67" s="477"/>
      <c r="H67" s="499" t="s">
        <v>807</v>
      </c>
    </row>
    <row r="68" spans="1:7" s="518" customFormat="1" ht="29.25" customHeight="1">
      <c r="A68" s="517" t="s">
        <v>518</v>
      </c>
      <c r="B68" s="506" t="s">
        <v>671</v>
      </c>
      <c r="C68" s="491">
        <f>SUM(C69)</f>
        <v>96300000</v>
      </c>
      <c r="D68" s="491">
        <f>SUM(D69)</f>
        <v>96300000</v>
      </c>
      <c r="E68" s="491">
        <f>SUM(E69)</f>
        <v>96300000</v>
      </c>
      <c r="F68" s="491">
        <f>SUM(F69)</f>
        <v>0</v>
      </c>
      <c r="G68" s="486"/>
    </row>
    <row r="69" spans="1:8" ht="39.75" customHeight="1">
      <c r="A69" s="438">
        <v>1</v>
      </c>
      <c r="B69" s="496" t="s">
        <v>759</v>
      </c>
      <c r="C69" s="515">
        <v>96300000</v>
      </c>
      <c r="D69" s="515">
        <v>96300000</v>
      </c>
      <c r="E69" s="515">
        <v>96300000</v>
      </c>
      <c r="F69" s="439">
        <f>D69-E69</f>
        <v>0</v>
      </c>
      <c r="G69" s="477"/>
      <c r="H69" s="499" t="s">
        <v>789</v>
      </c>
    </row>
    <row r="70" spans="1:7" s="368" customFormat="1" ht="42" customHeight="1">
      <c r="A70" s="481" t="s">
        <v>519</v>
      </c>
      <c r="B70" s="505" t="s">
        <v>664</v>
      </c>
      <c r="C70" s="491">
        <f>SUM(C71:C73)</f>
        <v>14255115181</v>
      </c>
      <c r="D70" s="491">
        <f>SUM(D71:D73)</f>
        <v>13754700000</v>
      </c>
      <c r="E70" s="491">
        <f>SUM(E71:E73)</f>
        <v>13754700000</v>
      </c>
      <c r="F70" s="491">
        <f>SUM(F71:F73)</f>
        <v>0</v>
      </c>
      <c r="G70" s="486"/>
    </row>
    <row r="71" spans="1:8" s="368" customFormat="1" ht="50.25" customHeight="1">
      <c r="A71" s="440">
        <v>1</v>
      </c>
      <c r="B71" s="496" t="s">
        <v>675</v>
      </c>
      <c r="C71" s="514">
        <v>2075976000</v>
      </c>
      <c r="D71" s="514">
        <v>1683478000</v>
      </c>
      <c r="E71" s="514">
        <v>1683478000</v>
      </c>
      <c r="F71" s="439">
        <f>D71-E71</f>
        <v>0</v>
      </c>
      <c r="G71" s="477"/>
      <c r="H71" s="368" t="s">
        <v>771</v>
      </c>
    </row>
    <row r="72" spans="1:8" s="368" customFormat="1" ht="57.75" customHeight="1">
      <c r="A72" s="440">
        <v>2</v>
      </c>
      <c r="B72" s="496" t="s">
        <v>736</v>
      </c>
      <c r="C72" s="514">
        <v>11052985181</v>
      </c>
      <c r="D72" s="514">
        <v>11035941000</v>
      </c>
      <c r="E72" s="514">
        <v>11035941000</v>
      </c>
      <c r="F72" s="439">
        <f>D72-E72</f>
        <v>0</v>
      </c>
      <c r="G72" s="477"/>
      <c r="H72" s="499" t="s">
        <v>828</v>
      </c>
    </row>
    <row r="73" spans="1:8" s="374" customFormat="1" ht="47.25" customHeight="1">
      <c r="A73" s="440">
        <v>3</v>
      </c>
      <c r="B73" s="497" t="s">
        <v>737</v>
      </c>
      <c r="C73" s="514">
        <v>1126154000</v>
      </c>
      <c r="D73" s="514">
        <v>1035281000</v>
      </c>
      <c r="E73" s="514">
        <v>1035281000</v>
      </c>
      <c r="F73" s="439">
        <f>D73-E73</f>
        <v>0</v>
      </c>
      <c r="G73" s="484"/>
      <c r="H73" s="499" t="s">
        <v>829</v>
      </c>
    </row>
    <row r="74" spans="1:7" s="368" customFormat="1" ht="45.75" customHeight="1">
      <c r="A74" s="481" t="s">
        <v>520</v>
      </c>
      <c r="B74" s="505" t="s">
        <v>521</v>
      </c>
      <c r="C74" s="491">
        <f>SUM(C75:C78)</f>
        <v>1507741000</v>
      </c>
      <c r="D74" s="491">
        <f>SUM(D75:D78)</f>
        <v>1394533000</v>
      </c>
      <c r="E74" s="491">
        <f>SUM(E75:E78)</f>
        <v>1394046000</v>
      </c>
      <c r="F74" s="491">
        <f>SUM(F75:F78)</f>
        <v>487000</v>
      </c>
      <c r="G74" s="486"/>
    </row>
    <row r="75" spans="1:8" s="374" customFormat="1" ht="41.25" customHeight="1">
      <c r="A75" s="440">
        <v>1</v>
      </c>
      <c r="B75" s="496" t="s">
        <v>685</v>
      </c>
      <c r="C75" s="514">
        <v>130698000</v>
      </c>
      <c r="D75" s="439">
        <v>118538000</v>
      </c>
      <c r="E75" s="439">
        <v>117446000</v>
      </c>
      <c r="F75" s="439">
        <f>D75-E75</f>
        <v>1092000</v>
      </c>
      <c r="G75" s="484"/>
      <c r="H75" s="374" t="s">
        <v>686</v>
      </c>
    </row>
    <row r="76" spans="1:8" s="374" customFormat="1" ht="41.25" customHeight="1">
      <c r="A76" s="440">
        <v>2</v>
      </c>
      <c r="B76" s="496" t="s">
        <v>731</v>
      </c>
      <c r="C76" s="514">
        <v>124933000</v>
      </c>
      <c r="D76" s="439">
        <v>123712000</v>
      </c>
      <c r="E76" s="439">
        <v>123710000</v>
      </c>
      <c r="F76" s="439">
        <f>D76-E76</f>
        <v>2000</v>
      </c>
      <c r="G76" s="484"/>
      <c r="H76" s="499" t="s">
        <v>830</v>
      </c>
    </row>
    <row r="77" spans="1:8" s="374" customFormat="1" ht="41.25" customHeight="1">
      <c r="A77" s="440">
        <v>3</v>
      </c>
      <c r="B77" s="496" t="s">
        <v>732</v>
      </c>
      <c r="C77" s="514">
        <v>376501000</v>
      </c>
      <c r="D77" s="439">
        <v>357006000</v>
      </c>
      <c r="E77" s="439">
        <v>359918000</v>
      </c>
      <c r="F77" s="439">
        <f>D77-E77</f>
        <v>-2912000</v>
      </c>
      <c r="G77" s="484"/>
      <c r="H77" s="499" t="s">
        <v>831</v>
      </c>
    </row>
    <row r="78" spans="1:8" s="374" customFormat="1" ht="41.25" customHeight="1">
      <c r="A78" s="440">
        <v>4</v>
      </c>
      <c r="B78" s="498" t="s">
        <v>733</v>
      </c>
      <c r="C78" s="514">
        <v>875609000</v>
      </c>
      <c r="D78" s="439">
        <v>795277000</v>
      </c>
      <c r="E78" s="439">
        <v>792972000</v>
      </c>
      <c r="F78" s="439">
        <f>D78-E78</f>
        <v>2305000</v>
      </c>
      <c r="G78" s="484"/>
      <c r="H78" s="499" t="s">
        <v>832</v>
      </c>
    </row>
    <row r="79" spans="1:7" s="368" customFormat="1" ht="44.25" customHeight="1">
      <c r="A79" s="481" t="s">
        <v>522</v>
      </c>
      <c r="B79" s="505" t="s">
        <v>665</v>
      </c>
      <c r="C79" s="491">
        <f>SUM(C80:C82)</f>
        <v>6918409000</v>
      </c>
      <c r="D79" s="491">
        <f>SUM(D80:D82)</f>
        <v>6385135000</v>
      </c>
      <c r="E79" s="491">
        <f>SUM(E80:E82)</f>
        <v>6376246000</v>
      </c>
      <c r="F79" s="491">
        <f>SUM(F80:F82)</f>
        <v>8889000</v>
      </c>
      <c r="G79" s="486"/>
    </row>
    <row r="80" spans="1:8" s="368" customFormat="1" ht="42.75" customHeight="1">
      <c r="A80" s="440">
        <v>1</v>
      </c>
      <c r="B80" s="502" t="s">
        <v>680</v>
      </c>
      <c r="C80" s="515">
        <v>5728104000</v>
      </c>
      <c r="D80" s="515">
        <v>5282969000</v>
      </c>
      <c r="E80" s="515">
        <v>5271744000</v>
      </c>
      <c r="F80" s="439">
        <f>D80-E80</f>
        <v>11225000</v>
      </c>
      <c r="G80" s="484"/>
      <c r="H80" s="368" t="s">
        <v>772</v>
      </c>
    </row>
    <row r="81" spans="1:8" s="368" customFormat="1" ht="48" customHeight="1">
      <c r="A81" s="440">
        <v>2</v>
      </c>
      <c r="B81" s="496" t="s">
        <v>681</v>
      </c>
      <c r="C81" s="515">
        <v>1045733000</v>
      </c>
      <c r="D81" s="515">
        <v>967913000</v>
      </c>
      <c r="E81" s="515">
        <v>970268000</v>
      </c>
      <c r="F81" s="439">
        <f>D81-E81</f>
        <v>-2355000</v>
      </c>
      <c r="G81" s="484"/>
      <c r="H81" s="368" t="s">
        <v>773</v>
      </c>
    </row>
    <row r="82" spans="1:8" s="368" customFormat="1" ht="54.75" customHeight="1">
      <c r="A82" s="440">
        <v>3</v>
      </c>
      <c r="B82" s="496" t="s">
        <v>691</v>
      </c>
      <c r="C82" s="515">
        <v>144572000</v>
      </c>
      <c r="D82" s="515">
        <v>134253000</v>
      </c>
      <c r="E82" s="515">
        <v>134234000</v>
      </c>
      <c r="F82" s="439">
        <f>D82-E82</f>
        <v>19000</v>
      </c>
      <c r="G82" s="484"/>
      <c r="H82" s="368" t="s">
        <v>774</v>
      </c>
    </row>
    <row r="83" spans="1:7" s="368" customFormat="1" ht="33.75" customHeight="1">
      <c r="A83" s="481" t="s">
        <v>523</v>
      </c>
      <c r="B83" s="505" t="s">
        <v>629</v>
      </c>
      <c r="C83" s="491">
        <f>SUM(C84:C87)</f>
        <v>2018936000</v>
      </c>
      <c r="D83" s="491">
        <f>SUM(D84:D87)</f>
        <v>1847712000</v>
      </c>
      <c r="E83" s="491">
        <f>SUM(E84:E87)</f>
        <v>1845732000</v>
      </c>
      <c r="F83" s="491">
        <f>SUM(F84:F87)</f>
        <v>1980000</v>
      </c>
      <c r="G83" s="486"/>
    </row>
    <row r="84" spans="1:8" s="368" customFormat="1" ht="43.5" customHeight="1">
      <c r="A84" s="519">
        <v>1</v>
      </c>
      <c r="B84" s="496" t="s">
        <v>708</v>
      </c>
      <c r="C84" s="515">
        <v>883212000</v>
      </c>
      <c r="D84" s="515">
        <v>792098000</v>
      </c>
      <c r="E84" s="515">
        <v>792098000</v>
      </c>
      <c r="F84" s="515">
        <f>D84-E84</f>
        <v>0</v>
      </c>
      <c r="G84" s="493"/>
      <c r="H84" s="499" t="s">
        <v>833</v>
      </c>
    </row>
    <row r="85" spans="1:8" s="368" customFormat="1" ht="33.75" customHeight="1">
      <c r="A85" s="519">
        <v>2</v>
      </c>
      <c r="B85" s="496" t="s">
        <v>709</v>
      </c>
      <c r="C85" s="515">
        <v>352478000</v>
      </c>
      <c r="D85" s="515">
        <v>320008000</v>
      </c>
      <c r="E85" s="515">
        <v>318483000</v>
      </c>
      <c r="F85" s="515">
        <f>D85-E85</f>
        <v>1525000</v>
      </c>
      <c r="G85" s="493"/>
      <c r="H85" s="499" t="s">
        <v>790</v>
      </c>
    </row>
    <row r="86" spans="1:7" s="368" customFormat="1" ht="33.75" customHeight="1">
      <c r="A86" s="519">
        <v>3</v>
      </c>
      <c r="B86" s="496" t="s">
        <v>843</v>
      </c>
      <c r="C86" s="515">
        <v>49367000</v>
      </c>
      <c r="D86" s="515">
        <v>45563000</v>
      </c>
      <c r="E86" s="515">
        <v>45358000</v>
      </c>
      <c r="F86" s="515">
        <f>D86-E86</f>
        <v>205000</v>
      </c>
      <c r="G86" s="493"/>
    </row>
    <row r="87" spans="1:7" s="368" customFormat="1" ht="33.75" customHeight="1">
      <c r="A87" s="519">
        <v>4</v>
      </c>
      <c r="B87" s="496" t="s">
        <v>849</v>
      </c>
      <c r="C87" s="515">
        <v>733879000</v>
      </c>
      <c r="D87" s="515">
        <v>690043000</v>
      </c>
      <c r="E87" s="515">
        <v>689793000</v>
      </c>
      <c r="F87" s="515">
        <f>D87-E87</f>
        <v>250000</v>
      </c>
      <c r="G87" s="493"/>
    </row>
    <row r="88" spans="1:7" s="368" customFormat="1" ht="32.25" customHeight="1">
      <c r="A88" s="481" t="s">
        <v>524</v>
      </c>
      <c r="B88" s="505" t="s">
        <v>538</v>
      </c>
      <c r="C88" s="491">
        <f>SUM(C89:C90)</f>
        <v>984898000</v>
      </c>
      <c r="D88" s="491">
        <f>SUM(D89:D90)</f>
        <v>879837000</v>
      </c>
      <c r="E88" s="491">
        <f>SUM(E89:E90)</f>
        <v>892355000</v>
      </c>
      <c r="F88" s="491">
        <f>SUM(F89:F90)</f>
        <v>-12518000</v>
      </c>
      <c r="G88" s="486"/>
    </row>
    <row r="89" spans="1:8" s="368" customFormat="1" ht="42" customHeight="1">
      <c r="A89" s="440">
        <v>1</v>
      </c>
      <c r="B89" s="496" t="s">
        <v>729</v>
      </c>
      <c r="C89" s="439">
        <v>298414000</v>
      </c>
      <c r="D89" s="439">
        <v>272897000</v>
      </c>
      <c r="E89" s="439">
        <v>274270000</v>
      </c>
      <c r="F89" s="439">
        <f>D89-E89</f>
        <v>-1373000</v>
      </c>
      <c r="G89" s="477"/>
      <c r="H89" s="499" t="s">
        <v>809</v>
      </c>
    </row>
    <row r="90" spans="1:8" s="368" customFormat="1" ht="42" customHeight="1">
      <c r="A90" s="440">
        <v>2</v>
      </c>
      <c r="B90" s="496" t="s">
        <v>730</v>
      </c>
      <c r="C90" s="514">
        <v>686484000</v>
      </c>
      <c r="D90" s="439">
        <v>606940000</v>
      </c>
      <c r="E90" s="439">
        <v>618085000</v>
      </c>
      <c r="F90" s="439">
        <f>D90-E90</f>
        <v>-11145000</v>
      </c>
      <c r="G90" s="477"/>
      <c r="H90" s="499" t="s">
        <v>791</v>
      </c>
    </row>
    <row r="91" spans="1:7" s="368" customFormat="1" ht="30.75" customHeight="1">
      <c r="A91" s="481" t="s">
        <v>526</v>
      </c>
      <c r="B91" s="505" t="s">
        <v>666</v>
      </c>
      <c r="C91" s="491">
        <f>SUM(C92:C94)</f>
        <v>1850105000</v>
      </c>
      <c r="D91" s="491">
        <f>SUM(D92:D94)</f>
        <v>1581456000</v>
      </c>
      <c r="E91" s="491">
        <f>SUM(E92:E94)</f>
        <v>1585446000</v>
      </c>
      <c r="F91" s="491">
        <f>SUM(F92:F94)</f>
        <v>-3990000</v>
      </c>
      <c r="G91" s="486"/>
    </row>
    <row r="92" spans="1:8" s="368" customFormat="1" ht="42.75" customHeight="1">
      <c r="A92" s="519">
        <v>1</v>
      </c>
      <c r="B92" s="496" t="s">
        <v>734</v>
      </c>
      <c r="C92" s="439">
        <v>860560000</v>
      </c>
      <c r="D92" s="439">
        <v>739262000</v>
      </c>
      <c r="E92" s="439">
        <v>741139000</v>
      </c>
      <c r="F92" s="492">
        <f>D92-E92</f>
        <v>-1877000</v>
      </c>
      <c r="G92" s="493"/>
      <c r="H92" s="499" t="s">
        <v>808</v>
      </c>
    </row>
    <row r="93" spans="1:8" s="368" customFormat="1" ht="54.75" customHeight="1">
      <c r="A93" s="519">
        <v>2</v>
      </c>
      <c r="B93" s="496" t="s">
        <v>735</v>
      </c>
      <c r="C93" s="439">
        <v>240254000</v>
      </c>
      <c r="D93" s="439">
        <v>222625000</v>
      </c>
      <c r="E93" s="439">
        <v>223242000</v>
      </c>
      <c r="F93" s="492">
        <f>D93-E93</f>
        <v>-617000</v>
      </c>
      <c r="G93" s="493"/>
      <c r="H93" s="499" t="s">
        <v>803</v>
      </c>
    </row>
    <row r="94" spans="1:7" s="368" customFormat="1" ht="30.75" customHeight="1">
      <c r="A94" s="519">
        <v>3</v>
      </c>
      <c r="B94" s="497" t="s">
        <v>851</v>
      </c>
      <c r="C94" s="439">
        <v>749291000</v>
      </c>
      <c r="D94" s="439">
        <v>619569000</v>
      </c>
      <c r="E94" s="439">
        <v>621065000</v>
      </c>
      <c r="F94" s="492">
        <f>D94-E94</f>
        <v>-1496000</v>
      </c>
      <c r="G94" s="493"/>
    </row>
    <row r="95" spans="1:7" s="368" customFormat="1" ht="30.75" customHeight="1">
      <c r="A95" s="481" t="s">
        <v>539</v>
      </c>
      <c r="B95" s="505" t="s">
        <v>667</v>
      </c>
      <c r="C95" s="491">
        <f>SUM(C96:C96)</f>
        <v>1128483000</v>
      </c>
      <c r="D95" s="491">
        <f>SUM(D96:D96)</f>
        <v>1055763000</v>
      </c>
      <c r="E95" s="491">
        <f>SUM(E96:E96)</f>
        <v>1055348000</v>
      </c>
      <c r="F95" s="491">
        <f>SUM(F96:F96)</f>
        <v>415000</v>
      </c>
      <c r="G95" s="486"/>
    </row>
    <row r="96" spans="1:8" s="368" customFormat="1" ht="41.25" customHeight="1">
      <c r="A96" s="440">
        <v>1</v>
      </c>
      <c r="B96" s="496" t="s">
        <v>738</v>
      </c>
      <c r="C96" s="515">
        <v>1128483000</v>
      </c>
      <c r="D96" s="515">
        <v>1055763000</v>
      </c>
      <c r="E96" s="515">
        <v>1055348000</v>
      </c>
      <c r="F96" s="439">
        <f>D96-E96</f>
        <v>415000</v>
      </c>
      <c r="G96" s="484"/>
      <c r="H96" s="499" t="s">
        <v>792</v>
      </c>
    </row>
    <row r="97" spans="1:7" s="368" customFormat="1" ht="33.75" customHeight="1">
      <c r="A97" s="481" t="s">
        <v>541</v>
      </c>
      <c r="B97" s="505" t="s">
        <v>544</v>
      </c>
      <c r="C97" s="491">
        <f>SUM(C98:C99)</f>
        <v>197322000</v>
      </c>
      <c r="D97" s="491">
        <f>SUM(D98:D99)</f>
        <v>192325000</v>
      </c>
      <c r="E97" s="491">
        <f>SUM(E98:E99)</f>
        <v>192288000</v>
      </c>
      <c r="F97" s="491">
        <f>SUM(F98:F99)</f>
        <v>37000</v>
      </c>
      <c r="G97" s="486"/>
    </row>
    <row r="98" spans="1:8" s="374" customFormat="1" ht="43.5" customHeight="1">
      <c r="A98" s="440">
        <v>1</v>
      </c>
      <c r="B98" s="497" t="s">
        <v>739</v>
      </c>
      <c r="C98" s="514">
        <v>53752000</v>
      </c>
      <c r="D98" s="514">
        <v>52774000</v>
      </c>
      <c r="E98" s="514">
        <v>52774000</v>
      </c>
      <c r="F98" s="439">
        <f>D98-E98</f>
        <v>0</v>
      </c>
      <c r="G98" s="484"/>
      <c r="H98" s="499" t="s">
        <v>804</v>
      </c>
    </row>
    <row r="99" spans="1:8" s="374" customFormat="1" ht="43.5" customHeight="1">
      <c r="A99" s="440">
        <v>2</v>
      </c>
      <c r="B99" s="496" t="s">
        <v>740</v>
      </c>
      <c r="C99" s="514">
        <v>143570000</v>
      </c>
      <c r="D99" s="514">
        <v>139551000</v>
      </c>
      <c r="E99" s="514">
        <v>139514000</v>
      </c>
      <c r="F99" s="439">
        <f>D99-E99</f>
        <v>37000</v>
      </c>
      <c r="G99" s="484"/>
      <c r="H99" s="499" t="s">
        <v>793</v>
      </c>
    </row>
    <row r="100" spans="1:7" s="368" customFormat="1" ht="34.5" customHeight="1">
      <c r="A100" s="481" t="s">
        <v>543</v>
      </c>
      <c r="B100" s="505" t="s">
        <v>556</v>
      </c>
      <c r="C100" s="491">
        <f>SUM(C101:C106)</f>
        <v>6661891000</v>
      </c>
      <c r="D100" s="491">
        <f>SUM(D101:D106)</f>
        <v>6231647000</v>
      </c>
      <c r="E100" s="491">
        <f>SUM(E101:E106)</f>
        <v>6233034000</v>
      </c>
      <c r="F100" s="491">
        <f>SUM(F101:F106)</f>
        <v>-1387000</v>
      </c>
      <c r="G100" s="486"/>
    </row>
    <row r="101" spans="1:8" s="368" customFormat="1" ht="54.75" customHeight="1">
      <c r="A101" s="519">
        <v>1</v>
      </c>
      <c r="B101" s="496" t="s">
        <v>690</v>
      </c>
      <c r="C101" s="515">
        <v>454570000</v>
      </c>
      <c r="D101" s="515">
        <v>425678000</v>
      </c>
      <c r="E101" s="515">
        <v>425649000</v>
      </c>
      <c r="F101" s="492">
        <f>D101-E101</f>
        <v>29000</v>
      </c>
      <c r="G101" s="493"/>
      <c r="H101" s="368" t="s">
        <v>775</v>
      </c>
    </row>
    <row r="102" spans="1:8" s="368" customFormat="1" ht="34.5" customHeight="1">
      <c r="A102" s="519">
        <v>2</v>
      </c>
      <c r="B102" s="496" t="s">
        <v>741</v>
      </c>
      <c r="C102" s="515">
        <v>1126737000</v>
      </c>
      <c r="D102" s="515">
        <v>1052497000</v>
      </c>
      <c r="E102" s="515">
        <v>1052074000</v>
      </c>
      <c r="F102" s="492">
        <f>D102-E102</f>
        <v>423000</v>
      </c>
      <c r="G102" s="493"/>
      <c r="H102" s="499" t="s">
        <v>806</v>
      </c>
    </row>
    <row r="103" spans="1:8" s="374" customFormat="1" ht="38.25" customHeight="1">
      <c r="A103" s="519">
        <v>3</v>
      </c>
      <c r="B103" s="496" t="s">
        <v>742</v>
      </c>
      <c r="C103" s="515">
        <v>1106780000</v>
      </c>
      <c r="D103" s="515">
        <v>1075254000</v>
      </c>
      <c r="E103" s="515">
        <v>1077254000</v>
      </c>
      <c r="F103" s="492">
        <f>D103-E103</f>
        <v>-2000000</v>
      </c>
      <c r="G103" s="484"/>
      <c r="H103" s="499" t="s">
        <v>805</v>
      </c>
    </row>
    <row r="104" spans="1:8" s="374" customFormat="1" ht="38.25" customHeight="1">
      <c r="A104" s="519">
        <v>4</v>
      </c>
      <c r="B104" s="496" t="s">
        <v>743</v>
      </c>
      <c r="C104" s="515">
        <v>2464737000</v>
      </c>
      <c r="D104" s="515">
        <v>2275294000</v>
      </c>
      <c r="E104" s="515">
        <v>2275294000</v>
      </c>
      <c r="F104" s="492">
        <f>D104-E104</f>
        <v>0</v>
      </c>
      <c r="G104" s="484"/>
      <c r="H104" s="499" t="s">
        <v>794</v>
      </c>
    </row>
    <row r="105" spans="1:8" s="374" customFormat="1" ht="45" customHeight="1">
      <c r="A105" s="519">
        <v>5</v>
      </c>
      <c r="B105" s="496" t="s">
        <v>744</v>
      </c>
      <c r="C105" s="514">
        <v>400723000</v>
      </c>
      <c r="D105" s="514">
        <v>374282000</v>
      </c>
      <c r="E105" s="515">
        <v>374252000</v>
      </c>
      <c r="F105" s="492">
        <f>D105-E105</f>
        <v>30000</v>
      </c>
      <c r="G105" s="484"/>
      <c r="H105" s="499" t="s">
        <v>795</v>
      </c>
    </row>
    <row r="106" spans="1:8" s="374" customFormat="1" ht="68.25" customHeight="1">
      <c r="A106" s="519">
        <v>6</v>
      </c>
      <c r="B106" s="496" t="s">
        <v>855</v>
      </c>
      <c r="C106" s="515">
        <v>1108344000</v>
      </c>
      <c r="D106" s="515">
        <v>1028642000</v>
      </c>
      <c r="E106" s="515">
        <v>1028511000</v>
      </c>
      <c r="F106" s="492">
        <f>D106-E106</f>
        <v>131000</v>
      </c>
      <c r="G106" s="484"/>
      <c r="H106" s="501"/>
    </row>
    <row r="107" spans="1:7" s="368" customFormat="1" ht="32.25" customHeight="1">
      <c r="A107" s="481" t="s">
        <v>555</v>
      </c>
      <c r="B107" s="505" t="s">
        <v>564</v>
      </c>
      <c r="C107" s="491">
        <f>SUM(C108:C110)</f>
        <v>8283481000</v>
      </c>
      <c r="D107" s="491">
        <f>SUM(D108:D110)</f>
        <v>7834260000</v>
      </c>
      <c r="E107" s="491">
        <f>SUM(E108:E110)</f>
        <v>7731900000</v>
      </c>
      <c r="F107" s="491">
        <f>SUM(F108:F110)</f>
        <v>102360000</v>
      </c>
      <c r="G107" s="486"/>
    </row>
    <row r="108" spans="1:8" s="374" customFormat="1" ht="57" customHeight="1">
      <c r="A108" s="440">
        <v>1</v>
      </c>
      <c r="B108" s="496" t="s">
        <v>745</v>
      </c>
      <c r="C108" s="515">
        <v>1113461000</v>
      </c>
      <c r="D108" s="515">
        <v>1046166000</v>
      </c>
      <c r="E108" s="515">
        <v>1044687000</v>
      </c>
      <c r="F108" s="439">
        <f>D108-E108</f>
        <v>1479000</v>
      </c>
      <c r="G108" s="484"/>
      <c r="H108" s="499" t="s">
        <v>834</v>
      </c>
    </row>
    <row r="109" spans="1:8" s="374" customFormat="1" ht="39" customHeight="1">
      <c r="A109" s="440">
        <f>A108+1</f>
        <v>2</v>
      </c>
      <c r="B109" s="496" t="s">
        <v>746</v>
      </c>
      <c r="C109" s="515">
        <v>6354236000</v>
      </c>
      <c r="D109" s="515">
        <v>6014554000</v>
      </c>
      <c r="E109" s="515">
        <v>5904950000</v>
      </c>
      <c r="F109" s="439">
        <f>D109-E109</f>
        <v>109604000</v>
      </c>
      <c r="G109" s="484"/>
      <c r="H109" s="499" t="s">
        <v>835</v>
      </c>
    </row>
    <row r="110" spans="1:8" s="374" customFormat="1" ht="39" customHeight="1">
      <c r="A110" s="440">
        <v>3</v>
      </c>
      <c r="B110" s="497" t="s">
        <v>747</v>
      </c>
      <c r="C110" s="515">
        <v>815784000</v>
      </c>
      <c r="D110" s="515">
        <v>773540000</v>
      </c>
      <c r="E110" s="515">
        <v>782263000</v>
      </c>
      <c r="F110" s="439">
        <f>D110-E110</f>
        <v>-8723000</v>
      </c>
      <c r="G110" s="484"/>
      <c r="H110" s="499" t="s">
        <v>836</v>
      </c>
    </row>
    <row r="111" spans="1:7" s="368" customFormat="1" ht="42.75" customHeight="1">
      <c r="A111" s="481" t="s">
        <v>563</v>
      </c>
      <c r="B111" s="505" t="s">
        <v>668</v>
      </c>
      <c r="C111" s="491">
        <f>SUM(C112:C115)</f>
        <v>4914012075</v>
      </c>
      <c r="D111" s="491">
        <f>SUM(D112:D115)</f>
        <v>4801328000</v>
      </c>
      <c r="E111" s="491">
        <f>SUM(E112:E115)</f>
        <v>4801328000</v>
      </c>
      <c r="F111" s="491">
        <f>SUM(F112:F115)</f>
        <v>0</v>
      </c>
      <c r="G111" s="486"/>
    </row>
    <row r="112" spans="1:8" s="374" customFormat="1" ht="46.5" customHeight="1">
      <c r="A112" s="440">
        <v>1</v>
      </c>
      <c r="B112" s="496" t="s">
        <v>753</v>
      </c>
      <c r="C112" s="515">
        <v>3312882075</v>
      </c>
      <c r="D112" s="515">
        <v>3306166000</v>
      </c>
      <c r="E112" s="515">
        <v>3306166000</v>
      </c>
      <c r="F112" s="439">
        <f>D112-E112</f>
        <v>0</v>
      </c>
      <c r="G112" s="484"/>
      <c r="H112" s="499" t="s">
        <v>837</v>
      </c>
    </row>
    <row r="113" spans="1:8" s="374" customFormat="1" ht="42.75" customHeight="1">
      <c r="A113" s="440">
        <v>2</v>
      </c>
      <c r="B113" s="496" t="s">
        <v>754</v>
      </c>
      <c r="C113" s="439">
        <v>1391726000</v>
      </c>
      <c r="D113" s="439">
        <v>1295599000</v>
      </c>
      <c r="E113" s="439">
        <v>1295599000</v>
      </c>
      <c r="F113" s="439">
        <f>D113-E113</f>
        <v>0</v>
      </c>
      <c r="G113" s="484"/>
      <c r="H113" s="499" t="s">
        <v>796</v>
      </c>
    </row>
    <row r="114" spans="1:8" s="374" customFormat="1" ht="40.5" customHeight="1">
      <c r="A114" s="440">
        <v>3</v>
      </c>
      <c r="B114" s="516" t="s">
        <v>845</v>
      </c>
      <c r="C114" s="439">
        <v>69700000</v>
      </c>
      <c r="D114" s="439">
        <v>68341000</v>
      </c>
      <c r="E114" s="439">
        <v>68341000</v>
      </c>
      <c r="F114" s="439">
        <f>D114-E114</f>
        <v>0</v>
      </c>
      <c r="G114" s="484"/>
      <c r="H114" s="501"/>
    </row>
    <row r="115" spans="1:8" s="374" customFormat="1" ht="80.25" customHeight="1">
      <c r="A115" s="440">
        <v>4</v>
      </c>
      <c r="B115" s="497" t="s">
        <v>850</v>
      </c>
      <c r="C115" s="439">
        <v>139704000</v>
      </c>
      <c r="D115" s="439">
        <v>131222000</v>
      </c>
      <c r="E115" s="439">
        <v>131222000</v>
      </c>
      <c r="F115" s="439">
        <f>D115-E115</f>
        <v>0</v>
      </c>
      <c r="G115" s="484"/>
      <c r="H115" s="501"/>
    </row>
    <row r="116" spans="1:7" s="368" customFormat="1" ht="39.75" customHeight="1">
      <c r="A116" s="481" t="s">
        <v>568</v>
      </c>
      <c r="B116" s="505" t="s">
        <v>569</v>
      </c>
      <c r="C116" s="491">
        <f>SUM(C117:C125)</f>
        <v>12505357059</v>
      </c>
      <c r="D116" s="491">
        <f>SUM(D117:D125)</f>
        <v>11311982000</v>
      </c>
      <c r="E116" s="491">
        <f>SUM(E117:E125)</f>
        <v>11311040000</v>
      </c>
      <c r="F116" s="491">
        <f>SUM(F117:F125)</f>
        <v>942000</v>
      </c>
      <c r="G116" s="486"/>
    </row>
    <row r="117" spans="1:8" s="374" customFormat="1" ht="48" customHeight="1">
      <c r="A117" s="440">
        <v>1</v>
      </c>
      <c r="B117" s="496" t="s">
        <v>688</v>
      </c>
      <c r="C117" s="439">
        <v>1020581000</v>
      </c>
      <c r="D117" s="439">
        <v>946771000</v>
      </c>
      <c r="E117" s="439">
        <v>944708000</v>
      </c>
      <c r="F117" s="439">
        <f>D117-E117</f>
        <v>2063000</v>
      </c>
      <c r="G117" s="484"/>
      <c r="H117" s="374" t="s">
        <v>776</v>
      </c>
    </row>
    <row r="118" spans="1:8" s="374" customFormat="1" ht="49.5" customHeight="1">
      <c r="A118" s="440">
        <v>2</v>
      </c>
      <c r="B118" s="496" t="s">
        <v>692</v>
      </c>
      <c r="C118" s="514">
        <v>762044000</v>
      </c>
      <c r="D118" s="439">
        <v>642395000</v>
      </c>
      <c r="E118" s="439">
        <v>640714000</v>
      </c>
      <c r="F118" s="439">
        <f aca="true" t="shared" si="3" ref="F118:F125">D118-E118</f>
        <v>1681000</v>
      </c>
      <c r="G118" s="484"/>
      <c r="H118" s="374" t="s">
        <v>777</v>
      </c>
    </row>
    <row r="119" spans="1:8" s="374" customFormat="1" ht="49.5" customHeight="1">
      <c r="A119" s="440">
        <v>3</v>
      </c>
      <c r="B119" s="496" t="s">
        <v>696</v>
      </c>
      <c r="C119" s="514">
        <v>486594000</v>
      </c>
      <c r="D119" s="439">
        <v>462552000</v>
      </c>
      <c r="E119" s="439">
        <v>462555000</v>
      </c>
      <c r="F119" s="439">
        <f t="shared" si="3"/>
        <v>-3000</v>
      </c>
      <c r="G119" s="484"/>
      <c r="H119" s="374" t="s">
        <v>778</v>
      </c>
    </row>
    <row r="120" spans="1:8" s="374" customFormat="1" ht="49.5" customHeight="1">
      <c r="A120" s="440">
        <v>4</v>
      </c>
      <c r="B120" s="496" t="s">
        <v>749</v>
      </c>
      <c r="C120" s="514">
        <v>4388890000</v>
      </c>
      <c r="D120" s="439">
        <v>3968407000</v>
      </c>
      <c r="E120" s="439">
        <v>3968531000</v>
      </c>
      <c r="F120" s="439">
        <f t="shared" si="3"/>
        <v>-124000</v>
      </c>
      <c r="G120" s="484"/>
      <c r="H120" s="499" t="s">
        <v>838</v>
      </c>
    </row>
    <row r="121" spans="1:8" s="374" customFormat="1" ht="49.5" customHeight="1">
      <c r="A121" s="440">
        <v>5</v>
      </c>
      <c r="B121" s="496" t="s">
        <v>750</v>
      </c>
      <c r="C121" s="514">
        <v>970748000</v>
      </c>
      <c r="D121" s="439">
        <v>846970000</v>
      </c>
      <c r="E121" s="439">
        <v>846900000</v>
      </c>
      <c r="F121" s="439">
        <f t="shared" si="3"/>
        <v>70000</v>
      </c>
      <c r="G121" s="484"/>
      <c r="H121" s="499" t="s">
        <v>839</v>
      </c>
    </row>
    <row r="122" spans="1:8" s="374" customFormat="1" ht="49.5" customHeight="1">
      <c r="A122" s="440">
        <v>6</v>
      </c>
      <c r="B122" s="497" t="s">
        <v>751</v>
      </c>
      <c r="C122" s="514">
        <v>3438751000</v>
      </c>
      <c r="D122" s="439">
        <v>3018200000</v>
      </c>
      <c r="E122" s="439">
        <v>3020945000</v>
      </c>
      <c r="F122" s="439">
        <f t="shared" si="3"/>
        <v>-2745000</v>
      </c>
      <c r="G122" s="484"/>
      <c r="H122" s="499" t="s">
        <v>840</v>
      </c>
    </row>
    <row r="123" spans="1:7" s="374" customFormat="1" ht="49.5" customHeight="1">
      <c r="A123" s="440">
        <v>7</v>
      </c>
      <c r="B123" s="497" t="s">
        <v>846</v>
      </c>
      <c r="C123" s="514">
        <v>181635888</v>
      </c>
      <c r="D123" s="439">
        <v>178074000</v>
      </c>
      <c r="E123" s="439">
        <v>178074000</v>
      </c>
      <c r="F123" s="439">
        <f t="shared" si="3"/>
        <v>0</v>
      </c>
      <c r="G123" s="484"/>
    </row>
    <row r="124" spans="1:7" s="374" customFormat="1" ht="60.75" customHeight="1">
      <c r="A124" s="440">
        <v>8</v>
      </c>
      <c r="B124" s="498" t="s">
        <v>847</v>
      </c>
      <c r="C124" s="439">
        <v>285326886</v>
      </c>
      <c r="D124" s="439">
        <v>279732000</v>
      </c>
      <c r="E124" s="439">
        <v>279732000</v>
      </c>
      <c r="F124" s="439">
        <f t="shared" si="3"/>
        <v>0</v>
      </c>
      <c r="G124" s="484"/>
    </row>
    <row r="125" spans="1:7" s="374" customFormat="1" ht="109.5" customHeight="1">
      <c r="A125" s="440">
        <v>9</v>
      </c>
      <c r="B125" s="498" t="s">
        <v>848</v>
      </c>
      <c r="C125" s="439">
        <v>970786285</v>
      </c>
      <c r="D125" s="439">
        <v>968881000</v>
      </c>
      <c r="E125" s="439">
        <v>968881000</v>
      </c>
      <c r="F125" s="439">
        <f t="shared" si="3"/>
        <v>0</v>
      </c>
      <c r="G125" s="484"/>
    </row>
    <row r="126" spans="1:7" s="368" customFormat="1" ht="39" customHeight="1">
      <c r="A126" s="481" t="s">
        <v>577</v>
      </c>
      <c r="B126" s="505" t="s">
        <v>578</v>
      </c>
      <c r="C126" s="491">
        <f>SUM(C127:C127)</f>
        <v>2127009624</v>
      </c>
      <c r="D126" s="491">
        <f>SUM(D127:D127)</f>
        <v>2122839000</v>
      </c>
      <c r="E126" s="491">
        <f>SUM(E127:E127)</f>
        <v>2122839000</v>
      </c>
      <c r="F126" s="491">
        <f>D126-E126</f>
        <v>0</v>
      </c>
      <c r="G126" s="486"/>
    </row>
    <row r="127" spans="1:8" s="374" customFormat="1" ht="57" customHeight="1">
      <c r="A127" s="440">
        <v>1</v>
      </c>
      <c r="B127" s="496" t="s">
        <v>748</v>
      </c>
      <c r="C127" s="515">
        <v>2127009624</v>
      </c>
      <c r="D127" s="515">
        <v>2122839000</v>
      </c>
      <c r="E127" s="515">
        <v>2122839000</v>
      </c>
      <c r="F127" s="439">
        <f>D127-E127</f>
        <v>0</v>
      </c>
      <c r="G127" s="477"/>
      <c r="H127" s="374" t="s">
        <v>797</v>
      </c>
    </row>
    <row r="128" spans="1:7" ht="33.75" customHeight="1">
      <c r="A128" s="517" t="s">
        <v>643</v>
      </c>
      <c r="B128" s="520" t="s">
        <v>672</v>
      </c>
      <c r="C128" s="521">
        <f>SUM(C129)</f>
        <v>110765000</v>
      </c>
      <c r="D128" s="521">
        <f>SUM(D129)</f>
        <v>100205000</v>
      </c>
      <c r="E128" s="521">
        <f>SUM(E129)</f>
        <v>99891000</v>
      </c>
      <c r="F128" s="521">
        <f>SUM(F129)</f>
        <v>314000</v>
      </c>
      <c r="G128" s="494"/>
    </row>
    <row r="129" spans="1:8" ht="49.5">
      <c r="A129" s="438">
        <v>1</v>
      </c>
      <c r="B129" s="498" t="s">
        <v>752</v>
      </c>
      <c r="C129" s="439">
        <v>110765000</v>
      </c>
      <c r="D129" s="439">
        <v>100205000</v>
      </c>
      <c r="E129" s="439">
        <v>99891000</v>
      </c>
      <c r="F129" s="439">
        <f>D129-E129</f>
        <v>314000</v>
      </c>
      <c r="G129" s="438"/>
      <c r="H129" s="499" t="s">
        <v>798</v>
      </c>
    </row>
    <row r="130" spans="2:4" ht="15.75">
      <c r="B130" s="507"/>
      <c r="C130" s="522"/>
      <c r="D130" s="495"/>
    </row>
    <row r="131" spans="2:4" ht="15.75">
      <c r="B131" s="507"/>
      <c r="C131" s="495"/>
      <c r="D131" s="495"/>
    </row>
    <row r="132" spans="2:4" ht="15.75">
      <c r="B132" s="507"/>
      <c r="C132" s="495"/>
      <c r="D132" s="495"/>
    </row>
  </sheetData>
  <sheetProtection/>
  <mergeCells count="4">
    <mergeCell ref="A1:G1"/>
    <mergeCell ref="A2:G2"/>
    <mergeCell ref="A6:B6"/>
    <mergeCell ref="F3:G3"/>
  </mergeCells>
  <printOptions horizontalCentered="1"/>
  <pageMargins left="0.45" right="0.15748031496063" top="0.354330708661417" bottom="0.354330708661417" header="0.236220472440945" footer="0.196850393700787"/>
  <pageSetup horizontalDpi="600" verticalDpi="600" orientation="landscape" paperSize="9" scale="78" r:id="rId1"/>
  <headerFooter>
    <oddFooter>&amp;CTrang &amp;P/&amp;N</oddFooter>
  </headerFooter>
  <ignoredErrors>
    <ignoredError sqref="F128 F95" formula="1"/>
  </ignoredErrors>
</worksheet>
</file>

<file path=xl/worksheets/sheet3.xml><?xml version="1.0" encoding="utf-8"?>
<worksheet xmlns="http://schemas.openxmlformats.org/spreadsheetml/2006/main" xmlns:r="http://schemas.openxmlformats.org/officeDocument/2006/relationships">
  <dimension ref="A1:I177"/>
  <sheetViews>
    <sheetView zoomScalePageLayoutView="0" workbookViewId="0" topLeftCell="A1">
      <pane ySplit="4" topLeftCell="A8" activePane="bottomLeft" state="frozen"/>
      <selection pane="topLeft" activeCell="A1" sqref="A1"/>
      <selection pane="bottomLeft" activeCell="B14" sqref="B14"/>
    </sheetView>
  </sheetViews>
  <sheetFormatPr defaultColWidth="5.140625" defaultRowHeight="15"/>
  <cols>
    <col min="1" max="1" width="8.28125" style="360" customWidth="1"/>
    <col min="2" max="2" width="63.140625" style="359" bestFit="1" customWidth="1"/>
    <col min="3" max="3" width="21.7109375" style="361" bestFit="1" customWidth="1"/>
    <col min="4" max="4" width="22.57421875" style="361" customWidth="1"/>
    <col min="5" max="5" width="22.140625" style="361" customWidth="1"/>
    <col min="6" max="6" width="24.7109375" style="382" bestFit="1" customWidth="1"/>
    <col min="7" max="7" width="15.140625" style="360" customWidth="1"/>
    <col min="8" max="8" width="9.140625" style="359" customWidth="1"/>
    <col min="9" max="9" width="16.421875" style="359" bestFit="1" customWidth="1"/>
    <col min="10" max="115" width="9.140625" style="359" customWidth="1"/>
    <col min="116" max="116" width="3.7109375" style="359" customWidth="1"/>
    <col min="117" max="117" width="26.421875" style="359" customWidth="1"/>
    <col min="118" max="118" width="7.421875" style="359" customWidth="1"/>
    <col min="119" max="119" width="5.57421875" style="359" customWidth="1"/>
    <col min="120" max="120" width="5.140625" style="359" customWidth="1"/>
    <col min="121" max="121" width="6.57421875" style="359" customWidth="1"/>
    <col min="122" max="122" width="5.421875" style="359" customWidth="1"/>
    <col min="123" max="123" width="5.28125" style="359" customWidth="1"/>
    <col min="124" max="124" width="5.00390625" style="359" customWidth="1"/>
    <col min="125" max="125" width="5.421875" style="359" customWidth="1"/>
    <col min="126" max="233" width="5.140625" style="359" customWidth="1"/>
    <col min="234" max="234" width="5.28125" style="359" customWidth="1"/>
    <col min="235" max="235" width="23.57421875" style="359" customWidth="1"/>
    <col min="236" max="236" width="9.57421875" style="359" customWidth="1"/>
    <col min="237" max="237" width="8.140625" style="359" customWidth="1"/>
    <col min="238" max="238" width="7.8515625" style="359" customWidth="1"/>
    <col min="239" max="239" width="11.00390625" style="359" customWidth="1"/>
    <col min="240" max="240" width="9.7109375" style="359" customWidth="1"/>
    <col min="241" max="241" width="8.8515625" style="359" customWidth="1"/>
    <col min="242" max="242" width="7.7109375" style="359" customWidth="1"/>
    <col min="243" max="243" width="12.00390625" style="359" customWidth="1"/>
    <col min="244" max="244" width="9.8515625" style="359" customWidth="1"/>
    <col min="245" max="245" width="10.140625" style="359" customWidth="1"/>
    <col min="246" max="246" width="10.421875" style="359" customWidth="1"/>
    <col min="247" max="247" width="12.00390625" style="359" customWidth="1"/>
    <col min="248" max="251" width="9.7109375" style="359" customWidth="1"/>
    <col min="252" max="252" width="9.28125" style="359" customWidth="1"/>
    <col min="253" max="254" width="10.7109375" style="359" customWidth="1"/>
    <col min="255" max="255" width="9.7109375" style="359" customWidth="1"/>
    <col min="256" max="16384" width="9.140625" style="359" customWidth="1"/>
  </cols>
  <sheetData>
    <row r="1" spans="1:7" s="362" customFormat="1" ht="42" customHeight="1">
      <c r="A1" s="558" t="s">
        <v>536</v>
      </c>
      <c r="B1" s="558"/>
      <c r="C1" s="558"/>
      <c r="D1" s="558"/>
      <c r="E1" s="558"/>
      <c r="F1" s="558"/>
      <c r="G1" s="558"/>
    </row>
    <row r="2" spans="1:7" s="362" customFormat="1" ht="18.75">
      <c r="A2" s="555" t="s">
        <v>535</v>
      </c>
      <c r="B2" s="555"/>
      <c r="C2" s="555"/>
      <c r="D2" s="555"/>
      <c r="E2" s="555"/>
      <c r="F2" s="555"/>
      <c r="G2" s="555"/>
    </row>
    <row r="3" spans="2:7" s="376" customFormat="1" ht="18.75" customHeight="1">
      <c r="B3" s="377"/>
      <c r="C3" s="377"/>
      <c r="D3" s="377"/>
      <c r="E3" s="377"/>
      <c r="F3" s="378" t="s">
        <v>534</v>
      </c>
      <c r="G3" s="397"/>
    </row>
    <row r="4" spans="1:7" s="365" customFormat="1" ht="47.25" customHeight="1">
      <c r="A4" s="363" t="s">
        <v>506</v>
      </c>
      <c r="B4" s="363" t="s">
        <v>22</v>
      </c>
      <c r="C4" s="364" t="s">
        <v>507</v>
      </c>
      <c r="D4" s="364" t="s">
        <v>529</v>
      </c>
      <c r="E4" s="364" t="s">
        <v>528</v>
      </c>
      <c r="F4" s="379" t="s">
        <v>508</v>
      </c>
      <c r="G4" s="379" t="s">
        <v>572</v>
      </c>
    </row>
    <row r="5" spans="1:7" s="368" customFormat="1" ht="27" customHeight="1">
      <c r="A5" s="366"/>
      <c r="B5" s="366" t="s">
        <v>515</v>
      </c>
      <c r="C5" s="367">
        <f>C6+C7</f>
        <v>75838186475</v>
      </c>
      <c r="D5" s="367">
        <f>D6+D7</f>
        <v>45041145300</v>
      </c>
      <c r="E5" s="367">
        <f>E6+E7</f>
        <v>44941278300</v>
      </c>
      <c r="F5" s="380">
        <f>F6+F7</f>
        <v>99867000</v>
      </c>
      <c r="G5" s="398"/>
    </row>
    <row r="6" spans="1:7" s="368" customFormat="1" ht="21" customHeight="1">
      <c r="A6" s="366" t="s">
        <v>509</v>
      </c>
      <c r="B6" s="369" t="s">
        <v>510</v>
      </c>
      <c r="C6" s="367">
        <v>0</v>
      </c>
      <c r="D6" s="367">
        <v>0</v>
      </c>
      <c r="E6" s="367">
        <v>0</v>
      </c>
      <c r="F6" s="380">
        <v>0</v>
      </c>
      <c r="G6" s="398"/>
    </row>
    <row r="7" spans="1:7" s="371" customFormat="1" ht="21" customHeight="1">
      <c r="A7" s="366" t="s">
        <v>511</v>
      </c>
      <c r="B7" s="370" t="s">
        <v>512</v>
      </c>
      <c r="C7" s="367">
        <f>C8+C9</f>
        <v>75838186475</v>
      </c>
      <c r="D7" s="367">
        <f>D8+D9</f>
        <v>45041145300</v>
      </c>
      <c r="E7" s="367">
        <f>E8+E9</f>
        <v>44941278300</v>
      </c>
      <c r="F7" s="380">
        <f>F8+F9</f>
        <v>99867000</v>
      </c>
      <c r="G7" s="399"/>
    </row>
    <row r="8" spans="1:7" s="371" customFormat="1" ht="21" customHeight="1">
      <c r="A8" s="366" t="s">
        <v>516</v>
      </c>
      <c r="B8" s="370" t="s">
        <v>513</v>
      </c>
      <c r="C8" s="367">
        <v>0</v>
      </c>
      <c r="D8" s="367">
        <v>0</v>
      </c>
      <c r="E8" s="367">
        <v>0</v>
      </c>
      <c r="F8" s="380">
        <v>0</v>
      </c>
      <c r="G8" s="399"/>
    </row>
    <row r="9" spans="1:9" s="371" customFormat="1" ht="21" customHeight="1">
      <c r="A9" s="385" t="s">
        <v>517</v>
      </c>
      <c r="B9" s="386" t="s">
        <v>514</v>
      </c>
      <c r="C9" s="387">
        <f>C10+C33+C69+C71+C74+C95+C99+C101+C103+C111+C115+C121+C123+C129+C131+C133+C146+C149+C159+C161+C165+C169+C176</f>
        <v>75838186475</v>
      </c>
      <c r="D9" s="387">
        <f>+D99+D101+D103+D111+D115+D121+D123+D129+D131+D133+D146+D149+D159+D161</f>
        <v>45041145300</v>
      </c>
      <c r="E9" s="387">
        <f>+E99+E101+E103+E111+E115+E121+E123+E129+E131+E133+E146+E149+E159+E161</f>
        <v>44941278300</v>
      </c>
      <c r="F9" s="387">
        <f>+F99+F101+F103+F111+F115+F121+F123+F129+F131+F133+F146+F149+F159+F161</f>
        <v>99867000</v>
      </c>
      <c r="G9" s="400"/>
      <c r="I9" s="396"/>
    </row>
    <row r="10" spans="1:9" s="462" customFormat="1" ht="21" customHeight="1">
      <c r="A10" s="458" t="s">
        <v>19</v>
      </c>
      <c r="B10" s="459" t="s">
        <v>657</v>
      </c>
      <c r="C10" s="460">
        <f>SUM(C11:C32)</f>
        <v>462530000</v>
      </c>
      <c r="D10" s="460">
        <f>SUM(D11:D32)</f>
        <v>438003000</v>
      </c>
      <c r="E10" s="460">
        <f>SUM(E11:E32)</f>
        <v>433238000</v>
      </c>
      <c r="F10" s="460">
        <f>SUM(F11:F32)</f>
        <v>4765000</v>
      </c>
      <c r="G10" s="461"/>
      <c r="I10" s="463"/>
    </row>
    <row r="11" spans="1:9" s="419" customFormat="1" ht="39" customHeight="1">
      <c r="A11" s="415">
        <v>1</v>
      </c>
      <c r="B11" s="476" t="s">
        <v>594</v>
      </c>
      <c r="C11" s="427">
        <v>462530000</v>
      </c>
      <c r="D11" s="427">
        <v>438003000</v>
      </c>
      <c r="E11" s="427">
        <v>433238000</v>
      </c>
      <c r="F11" s="417">
        <f>D11-E11</f>
        <v>4765000</v>
      </c>
      <c r="G11" s="418" t="s">
        <v>591</v>
      </c>
      <c r="I11" s="420"/>
    </row>
    <row r="12" spans="1:9" s="419" customFormat="1" ht="39" customHeight="1">
      <c r="A12" s="415"/>
      <c r="B12" s="416"/>
      <c r="C12" s="421"/>
      <c r="D12" s="421"/>
      <c r="E12" s="421"/>
      <c r="F12" s="417"/>
      <c r="G12" s="418" t="s">
        <v>591</v>
      </c>
      <c r="I12" s="420"/>
    </row>
    <row r="13" spans="1:9" s="419" customFormat="1" ht="56.25" customHeight="1">
      <c r="A13" s="415" t="s">
        <v>590</v>
      </c>
      <c r="B13" s="416" t="s">
        <v>658</v>
      </c>
      <c r="C13" s="421"/>
      <c r="D13" s="421"/>
      <c r="E13" s="421"/>
      <c r="F13" s="417"/>
      <c r="G13" s="418" t="s">
        <v>591</v>
      </c>
      <c r="I13" s="420"/>
    </row>
    <row r="14" spans="1:9" s="419" customFormat="1" ht="39" customHeight="1">
      <c r="A14" s="415"/>
      <c r="B14" s="416"/>
      <c r="C14" s="421"/>
      <c r="D14" s="421"/>
      <c r="E14" s="421"/>
      <c r="F14" s="417"/>
      <c r="G14" s="418" t="s">
        <v>591</v>
      </c>
      <c r="I14" s="420"/>
    </row>
    <row r="15" spans="1:9" s="419" customFormat="1" ht="39" customHeight="1">
      <c r="A15" s="415"/>
      <c r="B15" s="416"/>
      <c r="C15" s="421"/>
      <c r="D15" s="421"/>
      <c r="E15" s="421"/>
      <c r="F15" s="417"/>
      <c r="G15" s="418" t="s">
        <v>591</v>
      </c>
      <c r="I15" s="420"/>
    </row>
    <row r="16" spans="1:9" s="419" customFormat="1" ht="39" customHeight="1">
      <c r="A16" s="415"/>
      <c r="B16" s="416"/>
      <c r="C16" s="421"/>
      <c r="D16" s="421"/>
      <c r="E16" s="421"/>
      <c r="F16" s="417"/>
      <c r="G16" s="418" t="s">
        <v>591</v>
      </c>
      <c r="I16" s="420"/>
    </row>
    <row r="17" spans="1:9" s="419" customFormat="1" ht="39" customHeight="1">
      <c r="A17" s="415"/>
      <c r="B17" s="416"/>
      <c r="C17" s="421"/>
      <c r="D17" s="421"/>
      <c r="E17" s="421"/>
      <c r="F17" s="417"/>
      <c r="G17" s="418" t="s">
        <v>591</v>
      </c>
      <c r="I17" s="420"/>
    </row>
    <row r="18" spans="1:9" s="419" customFormat="1" ht="39" customHeight="1">
      <c r="A18" s="415"/>
      <c r="B18" s="416"/>
      <c r="C18" s="421"/>
      <c r="D18" s="421"/>
      <c r="E18" s="421"/>
      <c r="F18" s="417"/>
      <c r="G18" s="418" t="s">
        <v>591</v>
      </c>
      <c r="I18" s="420"/>
    </row>
    <row r="19" spans="1:9" s="419" customFormat="1" ht="39" customHeight="1">
      <c r="A19" s="415"/>
      <c r="B19" s="416"/>
      <c r="C19" s="421"/>
      <c r="D19" s="421"/>
      <c r="E19" s="421"/>
      <c r="F19" s="417"/>
      <c r="G19" s="418" t="s">
        <v>591</v>
      </c>
      <c r="I19" s="420"/>
    </row>
    <row r="20" spans="1:9" s="419" customFormat="1" ht="39" customHeight="1">
      <c r="A20" s="415"/>
      <c r="B20" s="416"/>
      <c r="C20" s="421"/>
      <c r="D20" s="421"/>
      <c r="E20" s="421"/>
      <c r="F20" s="417"/>
      <c r="G20" s="418" t="s">
        <v>591</v>
      </c>
      <c r="I20" s="420"/>
    </row>
    <row r="21" spans="1:9" s="419" customFormat="1" ht="39" customHeight="1">
      <c r="A21" s="415"/>
      <c r="B21" s="416"/>
      <c r="C21" s="421"/>
      <c r="D21" s="421"/>
      <c r="E21" s="421"/>
      <c r="F21" s="417"/>
      <c r="G21" s="418" t="s">
        <v>591</v>
      </c>
      <c r="I21" s="420"/>
    </row>
    <row r="22" spans="1:9" s="419" customFormat="1" ht="39" customHeight="1">
      <c r="A22" s="415"/>
      <c r="B22" s="416"/>
      <c r="C22" s="421"/>
      <c r="D22" s="421"/>
      <c r="E22" s="421"/>
      <c r="F22" s="417"/>
      <c r="G22" s="418" t="s">
        <v>591</v>
      </c>
      <c r="I22" s="420"/>
    </row>
    <row r="23" spans="1:9" s="419" customFormat="1" ht="39" customHeight="1">
      <c r="A23" s="415"/>
      <c r="B23" s="416"/>
      <c r="C23" s="421"/>
      <c r="D23" s="421"/>
      <c r="E23" s="421"/>
      <c r="F23" s="417"/>
      <c r="G23" s="418" t="s">
        <v>591</v>
      </c>
      <c r="I23" s="420"/>
    </row>
    <row r="24" spans="1:9" s="419" customFormat="1" ht="39" customHeight="1">
      <c r="A24" s="415"/>
      <c r="B24" s="416"/>
      <c r="C24" s="425"/>
      <c r="D24" s="426"/>
      <c r="E24" s="426"/>
      <c r="F24" s="417"/>
      <c r="G24" s="418" t="s">
        <v>591</v>
      </c>
      <c r="I24" s="420"/>
    </row>
    <row r="25" spans="1:9" s="419" customFormat="1" ht="39" customHeight="1">
      <c r="A25" s="415"/>
      <c r="B25" s="416"/>
      <c r="C25" s="425"/>
      <c r="D25" s="426"/>
      <c r="E25" s="426"/>
      <c r="F25" s="417"/>
      <c r="G25" s="418" t="s">
        <v>591</v>
      </c>
      <c r="I25" s="420"/>
    </row>
    <row r="26" spans="1:9" s="419" customFormat="1" ht="39" customHeight="1">
      <c r="A26" s="415"/>
      <c r="B26" s="416"/>
      <c r="C26" s="425"/>
      <c r="D26" s="426"/>
      <c r="E26" s="426"/>
      <c r="F26" s="417"/>
      <c r="G26" s="418" t="s">
        <v>591</v>
      </c>
      <c r="I26" s="420"/>
    </row>
    <row r="27" spans="1:9" s="419" customFormat="1" ht="39" customHeight="1">
      <c r="A27" s="415"/>
      <c r="B27" s="416"/>
      <c r="C27" s="425"/>
      <c r="D27" s="426"/>
      <c r="E27" s="426"/>
      <c r="F27" s="417"/>
      <c r="G27" s="418" t="s">
        <v>591</v>
      </c>
      <c r="I27" s="420"/>
    </row>
    <row r="28" spans="1:9" s="419" customFormat="1" ht="39" customHeight="1">
      <c r="A28" s="415"/>
      <c r="B28" s="416"/>
      <c r="C28" s="425"/>
      <c r="D28" s="426"/>
      <c r="E28" s="426"/>
      <c r="F28" s="417"/>
      <c r="G28" s="418" t="s">
        <v>591</v>
      </c>
      <c r="I28" s="420"/>
    </row>
    <row r="29" spans="1:9" s="419" customFormat="1" ht="39" customHeight="1">
      <c r="A29" s="415"/>
      <c r="B29" s="416"/>
      <c r="C29" s="425"/>
      <c r="D29" s="426"/>
      <c r="E29" s="426"/>
      <c r="F29" s="417"/>
      <c r="G29" s="418" t="s">
        <v>591</v>
      </c>
      <c r="I29" s="420"/>
    </row>
    <row r="30" spans="1:9" s="419" customFormat="1" ht="39" customHeight="1">
      <c r="A30" s="415"/>
      <c r="B30" s="416"/>
      <c r="C30" s="425"/>
      <c r="D30" s="425"/>
      <c r="E30" s="425"/>
      <c r="F30" s="417"/>
      <c r="G30" s="418" t="s">
        <v>591</v>
      </c>
      <c r="I30" s="420"/>
    </row>
    <row r="31" spans="1:9" s="419" customFormat="1" ht="39" customHeight="1">
      <c r="A31" s="415"/>
      <c r="B31" s="416"/>
      <c r="C31" s="425"/>
      <c r="D31" s="425"/>
      <c r="E31" s="425"/>
      <c r="F31" s="417"/>
      <c r="G31" s="418" t="s">
        <v>591</v>
      </c>
      <c r="I31" s="420"/>
    </row>
    <row r="32" spans="1:9" s="419" customFormat="1" ht="63.75" customHeight="1">
      <c r="A32" s="415"/>
      <c r="B32" s="416"/>
      <c r="C32" s="425"/>
      <c r="D32" s="425"/>
      <c r="E32" s="425"/>
      <c r="F32" s="417"/>
      <c r="G32" s="418" t="s">
        <v>591</v>
      </c>
      <c r="I32" s="420"/>
    </row>
    <row r="33" spans="1:9" s="455" customFormat="1" ht="39" customHeight="1">
      <c r="A33" s="451"/>
      <c r="B33" s="452"/>
      <c r="C33" s="453"/>
      <c r="D33" s="453"/>
      <c r="E33" s="453"/>
      <c r="F33" s="453"/>
      <c r="G33" s="454"/>
      <c r="I33" s="456"/>
    </row>
    <row r="34" spans="1:9" s="419" customFormat="1" ht="39" customHeight="1">
      <c r="A34" s="415"/>
      <c r="B34" s="416"/>
      <c r="C34" s="427"/>
      <c r="D34" s="427"/>
      <c r="E34" s="427"/>
      <c r="F34" s="417"/>
      <c r="G34" s="418" t="s">
        <v>591</v>
      </c>
      <c r="I34" s="420"/>
    </row>
    <row r="35" spans="1:9" s="419" customFormat="1" ht="39" customHeight="1">
      <c r="A35" s="415"/>
      <c r="B35" s="416"/>
      <c r="C35" s="421"/>
      <c r="D35" s="421"/>
      <c r="E35" s="421"/>
      <c r="F35" s="417"/>
      <c r="G35" s="418" t="s">
        <v>591</v>
      </c>
      <c r="I35" s="420"/>
    </row>
    <row r="36" spans="1:9" s="419" customFormat="1" ht="39" customHeight="1">
      <c r="A36" s="415"/>
      <c r="B36" s="416"/>
      <c r="C36" s="421"/>
      <c r="D36" s="421"/>
      <c r="E36" s="421"/>
      <c r="F36" s="417"/>
      <c r="G36" s="418" t="s">
        <v>591</v>
      </c>
      <c r="I36" s="420"/>
    </row>
    <row r="37" spans="1:9" s="419" customFormat="1" ht="39" customHeight="1">
      <c r="A37" s="415"/>
      <c r="B37" s="416"/>
      <c r="C37" s="421"/>
      <c r="D37" s="421"/>
      <c r="E37" s="421"/>
      <c r="F37" s="417"/>
      <c r="G37" s="418" t="s">
        <v>591</v>
      </c>
      <c r="I37" s="420"/>
    </row>
    <row r="38" spans="1:9" s="419" customFormat="1" ht="39" customHeight="1">
      <c r="A38" s="415"/>
      <c r="B38" s="416"/>
      <c r="C38" s="421"/>
      <c r="D38" s="421"/>
      <c r="E38" s="421"/>
      <c r="F38" s="417"/>
      <c r="G38" s="418" t="s">
        <v>591</v>
      </c>
      <c r="I38" s="420"/>
    </row>
    <row r="39" spans="1:9" s="419" customFormat="1" ht="39" customHeight="1">
      <c r="A39" s="415"/>
      <c r="B39" s="416"/>
      <c r="C39" s="421"/>
      <c r="D39" s="421"/>
      <c r="E39" s="421"/>
      <c r="F39" s="417"/>
      <c r="G39" s="418" t="s">
        <v>591</v>
      </c>
      <c r="I39" s="420"/>
    </row>
    <row r="40" spans="1:9" s="419" customFormat="1" ht="54.75" customHeight="1">
      <c r="A40" s="415"/>
      <c r="B40" s="416"/>
      <c r="C40" s="421"/>
      <c r="D40" s="421"/>
      <c r="E40" s="421"/>
      <c r="F40" s="417"/>
      <c r="G40" s="418" t="s">
        <v>591</v>
      </c>
      <c r="I40" s="420"/>
    </row>
    <row r="41" spans="1:9" s="419" customFormat="1" ht="39" customHeight="1">
      <c r="A41" s="415"/>
      <c r="B41" s="416"/>
      <c r="C41" s="421"/>
      <c r="D41" s="421"/>
      <c r="E41" s="421"/>
      <c r="F41" s="422"/>
      <c r="G41" s="418" t="s">
        <v>591</v>
      </c>
      <c r="I41" s="420"/>
    </row>
    <row r="42" spans="1:9" s="419" customFormat="1" ht="39" customHeight="1">
      <c r="A42" s="415"/>
      <c r="B42" s="416"/>
      <c r="C42" s="421"/>
      <c r="D42" s="421"/>
      <c r="E42" s="421"/>
      <c r="F42" s="422"/>
      <c r="G42" s="418" t="s">
        <v>591</v>
      </c>
      <c r="I42" s="420"/>
    </row>
    <row r="43" spans="1:9" s="419" customFormat="1" ht="39" customHeight="1">
      <c r="A43" s="415"/>
      <c r="B43" s="416"/>
      <c r="C43" s="421"/>
      <c r="D43" s="421"/>
      <c r="E43" s="421"/>
      <c r="F43" s="422"/>
      <c r="G43" s="418" t="s">
        <v>591</v>
      </c>
      <c r="I43" s="420"/>
    </row>
    <row r="44" spans="1:9" s="419" customFormat="1" ht="39" customHeight="1">
      <c r="A44" s="415"/>
      <c r="B44" s="416"/>
      <c r="C44" s="421"/>
      <c r="D44" s="421"/>
      <c r="E44" s="421"/>
      <c r="F44" s="422"/>
      <c r="G44" s="418" t="s">
        <v>591</v>
      </c>
      <c r="I44" s="420"/>
    </row>
    <row r="45" spans="1:9" s="419" customFormat="1" ht="39" customHeight="1">
      <c r="A45" s="415"/>
      <c r="B45" s="416"/>
      <c r="C45" s="421"/>
      <c r="D45" s="421"/>
      <c r="E45" s="421"/>
      <c r="F45" s="422"/>
      <c r="G45" s="418" t="s">
        <v>591</v>
      </c>
      <c r="I45" s="420"/>
    </row>
    <row r="46" spans="1:9" s="419" customFormat="1" ht="39" customHeight="1">
      <c r="A46" s="415"/>
      <c r="B46" s="416"/>
      <c r="C46" s="421"/>
      <c r="D46" s="421"/>
      <c r="E46" s="421"/>
      <c r="F46" s="422"/>
      <c r="G46" s="418" t="s">
        <v>591</v>
      </c>
      <c r="I46" s="420"/>
    </row>
    <row r="47" spans="1:9" s="419" customFormat="1" ht="39" customHeight="1">
      <c r="A47" s="415"/>
      <c r="B47" s="416"/>
      <c r="C47" s="421"/>
      <c r="D47" s="421"/>
      <c r="E47" s="421"/>
      <c r="F47" s="422"/>
      <c r="G47" s="418" t="s">
        <v>591</v>
      </c>
      <c r="I47" s="420"/>
    </row>
    <row r="48" spans="1:9" s="419" customFormat="1" ht="39" customHeight="1">
      <c r="A48" s="415"/>
      <c r="B48" s="416"/>
      <c r="C48" s="421"/>
      <c r="D48" s="421"/>
      <c r="E48" s="421"/>
      <c r="F48" s="422"/>
      <c r="G48" s="418" t="s">
        <v>591</v>
      </c>
      <c r="I48" s="420"/>
    </row>
    <row r="49" spans="1:9" s="419" customFormat="1" ht="39" customHeight="1">
      <c r="A49" s="415"/>
      <c r="B49" s="416"/>
      <c r="C49" s="421"/>
      <c r="D49" s="421"/>
      <c r="E49" s="421"/>
      <c r="F49" s="422"/>
      <c r="G49" s="418" t="s">
        <v>591</v>
      </c>
      <c r="I49" s="420"/>
    </row>
    <row r="50" spans="1:9" s="419" customFormat="1" ht="58.5" customHeight="1">
      <c r="A50" s="415"/>
      <c r="B50" s="416"/>
      <c r="C50" s="421"/>
      <c r="D50" s="421"/>
      <c r="E50" s="421"/>
      <c r="F50" s="422"/>
      <c r="G50" s="418" t="s">
        <v>591</v>
      </c>
      <c r="I50" s="420"/>
    </row>
    <row r="51" spans="1:9" s="419" customFormat="1" ht="39" customHeight="1">
      <c r="A51" s="415"/>
      <c r="B51" s="416"/>
      <c r="C51" s="421"/>
      <c r="D51" s="421"/>
      <c r="E51" s="421"/>
      <c r="F51" s="422"/>
      <c r="G51" s="418" t="s">
        <v>591</v>
      </c>
      <c r="I51" s="420"/>
    </row>
    <row r="52" spans="1:9" s="419" customFormat="1" ht="66.75" customHeight="1">
      <c r="A52" s="415"/>
      <c r="B52" s="416"/>
      <c r="C52" s="421"/>
      <c r="D52" s="421"/>
      <c r="E52" s="421"/>
      <c r="F52" s="422"/>
      <c r="G52" s="418" t="s">
        <v>591</v>
      </c>
      <c r="I52" s="420"/>
    </row>
    <row r="53" spans="1:9" s="419" customFormat="1" ht="39" customHeight="1">
      <c r="A53" s="415"/>
      <c r="B53" s="416"/>
      <c r="C53" s="421"/>
      <c r="D53" s="421"/>
      <c r="E53" s="421"/>
      <c r="F53" s="422"/>
      <c r="G53" s="418" t="s">
        <v>591</v>
      </c>
      <c r="I53" s="420"/>
    </row>
    <row r="54" spans="1:9" s="419" customFormat="1" ht="39" customHeight="1">
      <c r="A54" s="415"/>
      <c r="B54" s="416"/>
      <c r="C54" s="421"/>
      <c r="D54" s="421"/>
      <c r="E54" s="421"/>
      <c r="F54" s="422"/>
      <c r="G54" s="418" t="s">
        <v>591</v>
      </c>
      <c r="I54" s="420"/>
    </row>
    <row r="55" spans="1:9" s="419" customFormat="1" ht="39" customHeight="1">
      <c r="A55" s="415"/>
      <c r="B55" s="416"/>
      <c r="C55" s="421"/>
      <c r="D55" s="421"/>
      <c r="E55" s="421"/>
      <c r="F55" s="422"/>
      <c r="G55" s="418" t="s">
        <v>591</v>
      </c>
      <c r="I55" s="420"/>
    </row>
    <row r="56" spans="1:9" s="419" customFormat="1" ht="57" customHeight="1">
      <c r="A56" s="415"/>
      <c r="B56" s="416"/>
      <c r="C56" s="428"/>
      <c r="D56" s="428"/>
      <c r="E56" s="428"/>
      <c r="F56" s="422"/>
      <c r="G56" s="418" t="s">
        <v>591</v>
      </c>
      <c r="I56" s="420"/>
    </row>
    <row r="57" spans="1:9" s="419" customFormat="1" ht="39" customHeight="1">
      <c r="A57" s="415"/>
      <c r="B57" s="416"/>
      <c r="C57" s="426"/>
      <c r="D57" s="426"/>
      <c r="E57" s="426"/>
      <c r="F57" s="422"/>
      <c r="G57" s="418" t="s">
        <v>591</v>
      </c>
      <c r="I57" s="420"/>
    </row>
    <row r="58" spans="1:9" s="419" customFormat="1" ht="56.25" customHeight="1">
      <c r="A58" s="415"/>
      <c r="B58" s="416"/>
      <c r="C58" s="426"/>
      <c r="D58" s="426"/>
      <c r="E58" s="426"/>
      <c r="F58" s="422"/>
      <c r="G58" s="418" t="s">
        <v>591</v>
      </c>
      <c r="I58" s="420"/>
    </row>
    <row r="59" spans="1:9" s="419" customFormat="1" ht="56.25" customHeight="1">
      <c r="A59" s="415"/>
      <c r="B59" s="416"/>
      <c r="C59" s="425"/>
      <c r="D59" s="426"/>
      <c r="E59" s="426"/>
      <c r="F59" s="422"/>
      <c r="G59" s="418" t="s">
        <v>591</v>
      </c>
      <c r="I59" s="420"/>
    </row>
    <row r="60" spans="1:9" s="419" customFormat="1" ht="56.25" customHeight="1">
      <c r="A60" s="415"/>
      <c r="B60" s="416"/>
      <c r="C60" s="425"/>
      <c r="D60" s="426"/>
      <c r="E60" s="426"/>
      <c r="F60" s="422"/>
      <c r="G60" s="418" t="s">
        <v>591</v>
      </c>
      <c r="I60" s="420"/>
    </row>
    <row r="61" spans="1:9" s="419" customFormat="1" ht="56.25" customHeight="1">
      <c r="A61" s="415"/>
      <c r="B61" s="416"/>
      <c r="C61" s="425"/>
      <c r="D61" s="426"/>
      <c r="E61" s="426"/>
      <c r="F61" s="422"/>
      <c r="G61" s="418" t="s">
        <v>591</v>
      </c>
      <c r="I61" s="420"/>
    </row>
    <row r="62" spans="1:9" s="419" customFormat="1" ht="56.25" customHeight="1">
      <c r="A62" s="415"/>
      <c r="B62" s="416"/>
      <c r="C62" s="429"/>
      <c r="D62" s="430"/>
      <c r="E62" s="430"/>
      <c r="F62" s="422"/>
      <c r="G62" s="418" t="s">
        <v>591</v>
      </c>
      <c r="I62" s="420"/>
    </row>
    <row r="63" spans="1:9" s="419" customFormat="1" ht="54.75" customHeight="1">
      <c r="A63" s="415"/>
      <c r="B63" s="416"/>
      <c r="C63" s="425"/>
      <c r="D63" s="425"/>
      <c r="E63" s="425"/>
      <c r="F63" s="422"/>
      <c r="G63" s="418" t="s">
        <v>591</v>
      </c>
      <c r="I63" s="420"/>
    </row>
    <row r="64" spans="1:9" s="419" customFormat="1" ht="54" customHeight="1">
      <c r="A64" s="415"/>
      <c r="B64" s="416"/>
      <c r="C64" s="425"/>
      <c r="D64" s="425"/>
      <c r="E64" s="425"/>
      <c r="F64" s="422"/>
      <c r="G64" s="418" t="s">
        <v>591</v>
      </c>
      <c r="I64" s="420"/>
    </row>
    <row r="65" spans="1:9" s="419" customFormat="1" ht="44.25" customHeight="1">
      <c r="A65" s="415"/>
      <c r="B65" s="416"/>
      <c r="C65" s="425"/>
      <c r="D65" s="425"/>
      <c r="E65" s="425"/>
      <c r="F65" s="422"/>
      <c r="G65" s="418" t="s">
        <v>591</v>
      </c>
      <c r="I65" s="420"/>
    </row>
    <row r="66" spans="1:9" s="419" customFormat="1" ht="60" customHeight="1">
      <c r="A66" s="415"/>
      <c r="B66" s="416"/>
      <c r="C66" s="425"/>
      <c r="D66" s="425"/>
      <c r="E66" s="425"/>
      <c r="F66" s="422"/>
      <c r="G66" s="418" t="s">
        <v>591</v>
      </c>
      <c r="I66" s="420"/>
    </row>
    <row r="67" spans="1:9" s="419" customFormat="1" ht="44.25" customHeight="1">
      <c r="A67" s="415"/>
      <c r="B67" s="416"/>
      <c r="C67" s="425"/>
      <c r="D67" s="425"/>
      <c r="E67" s="425"/>
      <c r="F67" s="422"/>
      <c r="G67" s="418" t="s">
        <v>591</v>
      </c>
      <c r="I67" s="420"/>
    </row>
    <row r="68" spans="1:9" s="419" customFormat="1" ht="27.75" customHeight="1">
      <c r="A68" s="415"/>
      <c r="B68" s="416"/>
      <c r="C68" s="428"/>
      <c r="D68" s="428"/>
      <c r="E68" s="425"/>
      <c r="F68" s="422"/>
      <c r="G68" s="418" t="s">
        <v>591</v>
      </c>
      <c r="I68" s="420"/>
    </row>
    <row r="69" spans="1:9" s="455" customFormat="1" ht="27.75" customHeight="1">
      <c r="A69" s="451" t="s">
        <v>595</v>
      </c>
      <c r="B69" s="452" t="s">
        <v>596</v>
      </c>
      <c r="C69" s="457">
        <f>SUM(C70)</f>
        <v>100000000</v>
      </c>
      <c r="D69" s="457">
        <f>SUM(D70)</f>
        <v>99968000</v>
      </c>
      <c r="E69" s="457">
        <f>SUM(E70)</f>
        <v>99968000</v>
      </c>
      <c r="F69" s="457">
        <f>SUM(F70)</f>
        <v>0</v>
      </c>
      <c r="G69" s="454"/>
      <c r="I69" s="456"/>
    </row>
    <row r="70" spans="1:9" s="419" customFormat="1" ht="37.5" customHeight="1">
      <c r="A70" s="415">
        <v>1</v>
      </c>
      <c r="B70" s="416" t="s">
        <v>597</v>
      </c>
      <c r="C70" s="425">
        <v>100000000</v>
      </c>
      <c r="D70" s="425">
        <v>99968000</v>
      </c>
      <c r="E70" s="425">
        <v>99968000</v>
      </c>
      <c r="F70" s="422">
        <f>D70-E70</f>
        <v>0</v>
      </c>
      <c r="G70" s="418" t="s">
        <v>591</v>
      </c>
      <c r="I70" s="420"/>
    </row>
    <row r="71" spans="1:9" s="455" customFormat="1" ht="27.75" customHeight="1">
      <c r="A71" s="451" t="s">
        <v>598</v>
      </c>
      <c r="B71" s="452" t="s">
        <v>599</v>
      </c>
      <c r="C71" s="457">
        <f>SUM(C72:C73)</f>
        <v>285000000</v>
      </c>
      <c r="D71" s="457">
        <f>SUM(D72:D73)</f>
        <v>285000000</v>
      </c>
      <c r="E71" s="457">
        <f>SUM(E72:E73)</f>
        <v>285000000</v>
      </c>
      <c r="F71" s="464">
        <f>SUM(F72:F73)</f>
        <v>0</v>
      </c>
      <c r="G71" s="454"/>
      <c r="I71" s="456"/>
    </row>
    <row r="72" spans="1:9" s="419" customFormat="1" ht="44.25" customHeight="1">
      <c r="A72" s="415">
        <v>1</v>
      </c>
      <c r="B72" s="416" t="s">
        <v>600</v>
      </c>
      <c r="C72" s="425">
        <v>135000000</v>
      </c>
      <c r="D72" s="425">
        <v>135000000</v>
      </c>
      <c r="E72" s="425">
        <v>135000000</v>
      </c>
      <c r="F72" s="446">
        <f>D72-E72</f>
        <v>0</v>
      </c>
      <c r="G72" s="418" t="s">
        <v>591</v>
      </c>
      <c r="I72" s="420"/>
    </row>
    <row r="73" spans="1:9" s="419" customFormat="1" ht="44.25" customHeight="1">
      <c r="A73" s="415">
        <v>2</v>
      </c>
      <c r="B73" s="416" t="s">
        <v>601</v>
      </c>
      <c r="C73" s="425">
        <v>150000000</v>
      </c>
      <c r="D73" s="425">
        <v>150000000</v>
      </c>
      <c r="E73" s="425">
        <v>150000000</v>
      </c>
      <c r="F73" s="446">
        <f>D73-E73</f>
        <v>0</v>
      </c>
      <c r="G73" s="418" t="s">
        <v>591</v>
      </c>
      <c r="I73" s="420"/>
    </row>
    <row r="74" spans="1:9" s="455" customFormat="1" ht="32.25" customHeight="1">
      <c r="A74" s="451" t="s">
        <v>602</v>
      </c>
      <c r="B74" s="452" t="s">
        <v>603</v>
      </c>
      <c r="C74" s="457">
        <f>SUM(C75:C94)</f>
        <v>16185321000</v>
      </c>
      <c r="D74" s="457">
        <f>SUM(D75:D94)</f>
        <v>15226825000</v>
      </c>
      <c r="E74" s="457">
        <f>SUM(E75:E94)</f>
        <v>15209399000</v>
      </c>
      <c r="F74" s="457">
        <f>SUM(F75:F94)</f>
        <v>17426000</v>
      </c>
      <c r="G74" s="454"/>
      <c r="I74" s="456"/>
    </row>
    <row r="75" spans="1:9" s="419" customFormat="1" ht="44.25" customHeight="1">
      <c r="A75" s="415">
        <v>1</v>
      </c>
      <c r="B75" s="416" t="s">
        <v>604</v>
      </c>
      <c r="C75" s="425">
        <v>483767000</v>
      </c>
      <c r="D75" s="425">
        <v>475203000</v>
      </c>
      <c r="E75" s="425">
        <v>475203000</v>
      </c>
      <c r="F75" s="416">
        <f>D75-E75</f>
        <v>0</v>
      </c>
      <c r="G75" s="418" t="s">
        <v>591</v>
      </c>
      <c r="I75" s="420"/>
    </row>
    <row r="76" spans="1:9" s="419" customFormat="1" ht="44.25" customHeight="1">
      <c r="A76" s="415">
        <v>2</v>
      </c>
      <c r="B76" s="416" t="s">
        <v>605</v>
      </c>
      <c r="C76" s="425">
        <v>874668000</v>
      </c>
      <c r="D76" s="425">
        <v>815113000</v>
      </c>
      <c r="E76" s="425">
        <v>815113000</v>
      </c>
      <c r="F76" s="416">
        <f>D76-E76</f>
        <v>0</v>
      </c>
      <c r="G76" s="418" t="s">
        <v>591</v>
      </c>
      <c r="I76" s="420"/>
    </row>
    <row r="77" spans="1:9" s="419" customFormat="1" ht="44.25" customHeight="1">
      <c r="A77" s="415">
        <v>3</v>
      </c>
      <c r="B77" s="416" t="s">
        <v>606</v>
      </c>
      <c r="C77" s="425">
        <v>397310000</v>
      </c>
      <c r="D77" s="425">
        <v>395538000</v>
      </c>
      <c r="E77" s="425">
        <v>395538000</v>
      </c>
      <c r="F77" s="416">
        <f aca="true" t="shared" si="0" ref="F77:F94">D77-E77</f>
        <v>0</v>
      </c>
      <c r="G77" s="418" t="s">
        <v>591</v>
      </c>
      <c r="I77" s="420"/>
    </row>
    <row r="78" spans="1:9" s="419" customFormat="1" ht="44.25" customHeight="1">
      <c r="A78" s="415">
        <v>4</v>
      </c>
      <c r="B78" s="416" t="s">
        <v>607</v>
      </c>
      <c r="C78" s="425">
        <v>998839000</v>
      </c>
      <c r="D78" s="425">
        <v>997190000</v>
      </c>
      <c r="E78" s="425">
        <v>997190000</v>
      </c>
      <c r="F78" s="416">
        <f t="shared" si="0"/>
        <v>0</v>
      </c>
      <c r="G78" s="418" t="s">
        <v>591</v>
      </c>
      <c r="I78" s="420"/>
    </row>
    <row r="79" spans="1:9" s="419" customFormat="1" ht="44.25" customHeight="1">
      <c r="A79" s="415">
        <v>5</v>
      </c>
      <c r="B79" s="416" t="s">
        <v>608</v>
      </c>
      <c r="C79" s="425">
        <v>999871000</v>
      </c>
      <c r="D79" s="425">
        <v>998222000</v>
      </c>
      <c r="E79" s="425">
        <v>998221000</v>
      </c>
      <c r="F79" s="425">
        <f t="shared" si="0"/>
        <v>1000</v>
      </c>
      <c r="G79" s="418" t="s">
        <v>591</v>
      </c>
      <c r="I79" s="420"/>
    </row>
    <row r="80" spans="1:9" s="419" customFormat="1" ht="44.25" customHeight="1">
      <c r="A80" s="415">
        <v>6</v>
      </c>
      <c r="B80" s="416" t="s">
        <v>609</v>
      </c>
      <c r="C80" s="425">
        <v>182673000</v>
      </c>
      <c r="D80" s="425">
        <v>172778000</v>
      </c>
      <c r="E80" s="425">
        <v>172028000</v>
      </c>
      <c r="F80" s="425">
        <f t="shared" si="0"/>
        <v>750000</v>
      </c>
      <c r="G80" s="418" t="s">
        <v>591</v>
      </c>
      <c r="I80" s="420"/>
    </row>
    <row r="81" spans="1:9" s="419" customFormat="1" ht="44.25" customHeight="1">
      <c r="A81" s="415">
        <v>7</v>
      </c>
      <c r="B81" s="416" t="s">
        <v>610</v>
      </c>
      <c r="C81" s="425">
        <v>162682000</v>
      </c>
      <c r="D81" s="425">
        <v>162597000</v>
      </c>
      <c r="E81" s="425">
        <v>161978000</v>
      </c>
      <c r="F81" s="425">
        <f t="shared" si="0"/>
        <v>619000</v>
      </c>
      <c r="G81" s="418" t="s">
        <v>591</v>
      </c>
      <c r="I81" s="420"/>
    </row>
    <row r="82" spans="1:9" s="419" customFormat="1" ht="44.25" customHeight="1">
      <c r="A82" s="415">
        <v>8</v>
      </c>
      <c r="B82" s="416" t="s">
        <v>611</v>
      </c>
      <c r="C82" s="425">
        <v>411643000</v>
      </c>
      <c r="D82" s="425">
        <v>408851000</v>
      </c>
      <c r="E82" s="425">
        <v>407286000</v>
      </c>
      <c r="F82" s="425">
        <f t="shared" si="0"/>
        <v>1565000</v>
      </c>
      <c r="G82" s="418" t="s">
        <v>591</v>
      </c>
      <c r="I82" s="420"/>
    </row>
    <row r="83" spans="1:9" s="419" customFormat="1" ht="44.25" customHeight="1">
      <c r="A83" s="415">
        <v>9</v>
      </c>
      <c r="B83" s="416" t="s">
        <v>612</v>
      </c>
      <c r="C83" s="425">
        <v>1036554000</v>
      </c>
      <c r="D83" s="425">
        <v>978360000</v>
      </c>
      <c r="E83" s="425">
        <v>974520000</v>
      </c>
      <c r="F83" s="425">
        <f t="shared" si="0"/>
        <v>3840000</v>
      </c>
      <c r="G83" s="418" t="s">
        <v>591</v>
      </c>
      <c r="I83" s="420"/>
    </row>
    <row r="84" spans="1:9" s="419" customFormat="1" ht="44.25" customHeight="1">
      <c r="A84" s="415">
        <v>10</v>
      </c>
      <c r="B84" s="416" t="s">
        <v>613</v>
      </c>
      <c r="C84" s="425">
        <v>1768684000</v>
      </c>
      <c r="D84" s="425">
        <v>1748425000</v>
      </c>
      <c r="E84" s="425">
        <v>1746603000</v>
      </c>
      <c r="F84" s="425">
        <f t="shared" si="0"/>
        <v>1822000</v>
      </c>
      <c r="G84" s="418" t="s">
        <v>591</v>
      </c>
      <c r="I84" s="420"/>
    </row>
    <row r="85" spans="1:9" s="419" customFormat="1" ht="44.25" customHeight="1">
      <c r="A85" s="415">
        <v>11</v>
      </c>
      <c r="B85" s="416" t="s">
        <v>614</v>
      </c>
      <c r="C85" s="425">
        <v>163485000</v>
      </c>
      <c r="D85" s="426">
        <v>162729000</v>
      </c>
      <c r="E85" s="426">
        <v>162141000</v>
      </c>
      <c r="F85" s="422">
        <f t="shared" si="0"/>
        <v>588000</v>
      </c>
      <c r="G85" s="418" t="s">
        <v>591</v>
      </c>
      <c r="I85" s="420"/>
    </row>
    <row r="86" spans="1:9" s="419" customFormat="1" ht="37.5" customHeight="1">
      <c r="A86" s="415">
        <v>12</v>
      </c>
      <c r="B86" s="416" t="s">
        <v>615</v>
      </c>
      <c r="C86" s="425">
        <v>365723000</v>
      </c>
      <c r="D86" s="426">
        <v>348229000</v>
      </c>
      <c r="E86" s="426">
        <v>346739000</v>
      </c>
      <c r="F86" s="422">
        <f t="shared" si="0"/>
        <v>1490000</v>
      </c>
      <c r="G86" s="418" t="s">
        <v>591</v>
      </c>
      <c r="I86" s="420"/>
    </row>
    <row r="87" spans="1:9" s="419" customFormat="1" ht="54" customHeight="1">
      <c r="A87" s="415">
        <v>13</v>
      </c>
      <c r="B87" s="416" t="s">
        <v>616</v>
      </c>
      <c r="C87" s="425">
        <v>437683000</v>
      </c>
      <c r="D87" s="426">
        <v>413756000</v>
      </c>
      <c r="E87" s="426">
        <v>411998000</v>
      </c>
      <c r="F87" s="422">
        <f t="shared" si="0"/>
        <v>1758000</v>
      </c>
      <c r="G87" s="418" t="s">
        <v>591</v>
      </c>
      <c r="I87" s="420"/>
    </row>
    <row r="88" spans="1:9" s="419" customFormat="1" ht="54" customHeight="1">
      <c r="A88" s="415">
        <v>14</v>
      </c>
      <c r="B88" s="416" t="s">
        <v>617</v>
      </c>
      <c r="C88" s="425">
        <v>4275022000</v>
      </c>
      <c r="D88" s="426">
        <v>3833475000</v>
      </c>
      <c r="E88" s="426">
        <v>3833475000</v>
      </c>
      <c r="F88" s="422">
        <f t="shared" si="0"/>
        <v>0</v>
      </c>
      <c r="G88" s="418" t="s">
        <v>591</v>
      </c>
      <c r="I88" s="420"/>
    </row>
    <row r="89" spans="1:9" s="419" customFormat="1" ht="54" customHeight="1">
      <c r="A89" s="415">
        <v>15</v>
      </c>
      <c r="B89" s="416" t="s">
        <v>618</v>
      </c>
      <c r="C89" s="425">
        <v>806176000</v>
      </c>
      <c r="D89" s="426">
        <v>782136000</v>
      </c>
      <c r="E89" s="426">
        <v>782136000</v>
      </c>
      <c r="F89" s="422">
        <f t="shared" si="0"/>
        <v>0</v>
      </c>
      <c r="G89" s="418" t="s">
        <v>591</v>
      </c>
      <c r="I89" s="420"/>
    </row>
    <row r="90" spans="1:9" s="419" customFormat="1" ht="54" customHeight="1">
      <c r="A90" s="415">
        <v>16</v>
      </c>
      <c r="B90" s="416" t="s">
        <v>619</v>
      </c>
      <c r="C90" s="425">
        <v>754235000</v>
      </c>
      <c r="D90" s="425">
        <v>627960000</v>
      </c>
      <c r="E90" s="425">
        <v>626259000</v>
      </c>
      <c r="F90" s="422">
        <f t="shared" si="0"/>
        <v>1701000</v>
      </c>
      <c r="G90" s="418" t="s">
        <v>591</v>
      </c>
      <c r="I90" s="420"/>
    </row>
    <row r="91" spans="1:9" s="419" customFormat="1" ht="54" customHeight="1">
      <c r="A91" s="415">
        <v>17</v>
      </c>
      <c r="B91" s="416" t="s">
        <v>620</v>
      </c>
      <c r="C91" s="425">
        <v>251104000</v>
      </c>
      <c r="D91" s="425">
        <v>232895000</v>
      </c>
      <c r="E91" s="425">
        <v>231820000</v>
      </c>
      <c r="F91" s="422">
        <f t="shared" si="0"/>
        <v>1075000</v>
      </c>
      <c r="G91" s="418" t="s">
        <v>591</v>
      </c>
      <c r="I91" s="420"/>
    </row>
    <row r="92" spans="1:9" s="419" customFormat="1" ht="54" customHeight="1">
      <c r="A92" s="415">
        <v>18</v>
      </c>
      <c r="B92" s="416" t="s">
        <v>621</v>
      </c>
      <c r="C92" s="425">
        <v>1123581000</v>
      </c>
      <c r="D92" s="425">
        <v>1051679000</v>
      </c>
      <c r="E92" s="425">
        <v>1051679000</v>
      </c>
      <c r="F92" s="422">
        <f t="shared" si="0"/>
        <v>0</v>
      </c>
      <c r="G92" s="418" t="s">
        <v>591</v>
      </c>
      <c r="I92" s="420"/>
    </row>
    <row r="93" spans="1:9" s="419" customFormat="1" ht="54" customHeight="1">
      <c r="A93" s="415">
        <v>19</v>
      </c>
      <c r="B93" s="416" t="s">
        <v>622</v>
      </c>
      <c r="C93" s="425">
        <v>546914000</v>
      </c>
      <c r="D93" s="425">
        <v>497242000</v>
      </c>
      <c r="E93" s="425">
        <v>495025000</v>
      </c>
      <c r="F93" s="422">
        <f t="shared" si="0"/>
        <v>2217000</v>
      </c>
      <c r="G93" s="418" t="s">
        <v>591</v>
      </c>
      <c r="I93" s="420"/>
    </row>
    <row r="94" spans="1:9" s="419" customFormat="1" ht="54" customHeight="1">
      <c r="A94" s="415">
        <v>20</v>
      </c>
      <c r="B94" s="416" t="s">
        <v>623</v>
      </c>
      <c r="C94" s="425">
        <v>144707000</v>
      </c>
      <c r="D94" s="425">
        <v>124447000</v>
      </c>
      <c r="E94" s="425">
        <v>124447000</v>
      </c>
      <c r="F94" s="422">
        <f t="shared" si="0"/>
        <v>0</v>
      </c>
      <c r="G94" s="418" t="s">
        <v>591</v>
      </c>
      <c r="I94" s="420"/>
    </row>
    <row r="95" spans="1:9" s="455" customFormat="1" ht="32.25" customHeight="1">
      <c r="A95" s="465" t="s">
        <v>565</v>
      </c>
      <c r="B95" s="466" t="s">
        <v>624</v>
      </c>
      <c r="C95" s="467">
        <f>SUM(C96:C98)</f>
        <v>1848517000</v>
      </c>
      <c r="D95" s="467">
        <f>SUM(D96:D98)</f>
        <v>1766690000</v>
      </c>
      <c r="E95" s="467">
        <f>SUM(E96:E98)</f>
        <v>1766690000</v>
      </c>
      <c r="F95" s="467">
        <f>SUM(F96:F98)</f>
        <v>0</v>
      </c>
      <c r="G95" s="454"/>
      <c r="I95" s="456"/>
    </row>
    <row r="96" spans="1:9" s="423" customFormat="1" ht="32.25" customHeight="1">
      <c r="A96" s="415">
        <v>1</v>
      </c>
      <c r="B96" s="433" t="s">
        <v>625</v>
      </c>
      <c r="C96" s="431">
        <v>472058000</v>
      </c>
      <c r="D96" s="431">
        <v>394173000</v>
      </c>
      <c r="E96" s="431">
        <v>394173000</v>
      </c>
      <c r="F96" s="432">
        <f>D96-E96</f>
        <v>0</v>
      </c>
      <c r="G96" s="418" t="s">
        <v>591</v>
      </c>
      <c r="I96" s="424"/>
    </row>
    <row r="97" spans="1:9" s="423" customFormat="1" ht="37.5" customHeight="1">
      <c r="A97" s="415">
        <v>2</v>
      </c>
      <c r="B97" s="433" t="s">
        <v>626</v>
      </c>
      <c r="C97" s="421">
        <v>131394000</v>
      </c>
      <c r="D97" s="421">
        <v>127452000</v>
      </c>
      <c r="E97" s="421">
        <v>127452000</v>
      </c>
      <c r="F97" s="422">
        <f>D97-E97</f>
        <v>0</v>
      </c>
      <c r="G97" s="418" t="s">
        <v>591</v>
      </c>
      <c r="I97" s="424"/>
    </row>
    <row r="98" spans="1:9" s="419" customFormat="1" ht="46.5" customHeight="1">
      <c r="A98" s="415">
        <v>3</v>
      </c>
      <c r="B98" s="433" t="s">
        <v>627</v>
      </c>
      <c r="C98" s="425">
        <v>1245065000</v>
      </c>
      <c r="D98" s="425">
        <v>1245065000</v>
      </c>
      <c r="E98" s="425">
        <v>1245065000</v>
      </c>
      <c r="F98" s="422">
        <f>D98-E98</f>
        <v>0</v>
      </c>
      <c r="G98" s="418" t="s">
        <v>591</v>
      </c>
      <c r="I98" s="420"/>
    </row>
    <row r="99" spans="1:7" s="372" customFormat="1" ht="18.75">
      <c r="A99" s="392" t="s">
        <v>566</v>
      </c>
      <c r="B99" s="394" t="s">
        <v>530</v>
      </c>
      <c r="C99" s="393">
        <f>SUM(C100)</f>
        <v>846805000</v>
      </c>
      <c r="D99" s="393">
        <f>SUM(D100)</f>
        <v>763860000</v>
      </c>
      <c r="E99" s="393">
        <f>SUM(E100)</f>
        <v>763860000</v>
      </c>
      <c r="F99" s="393">
        <f>SUM(F100)</f>
        <v>0</v>
      </c>
      <c r="G99" s="401"/>
    </row>
    <row r="100" spans="1:7" s="374" customFormat="1" ht="18.75">
      <c r="A100" s="388">
        <v>1</v>
      </c>
      <c r="B100" s="391" t="s">
        <v>537</v>
      </c>
      <c r="C100" s="389">
        <v>846805000</v>
      </c>
      <c r="D100" s="389">
        <v>763860000</v>
      </c>
      <c r="E100" s="395">
        <v>763860000</v>
      </c>
      <c r="F100" s="390">
        <f>D100-E100</f>
        <v>0</v>
      </c>
      <c r="G100" s="418" t="s">
        <v>591</v>
      </c>
    </row>
    <row r="101" spans="1:7" s="472" customFormat="1" ht="18.75">
      <c r="A101" s="468" t="s">
        <v>518</v>
      </c>
      <c r="B101" s="469" t="s">
        <v>527</v>
      </c>
      <c r="C101" s="470">
        <f>SUM(C102:C102)</f>
        <v>245111000</v>
      </c>
      <c r="D101" s="470">
        <f>SUM(D102:D102)</f>
        <v>231646000</v>
      </c>
      <c r="E101" s="470">
        <f>SUM(E102:E102)</f>
        <v>231646000</v>
      </c>
      <c r="F101" s="470">
        <f>SUM(F102:F102)</f>
        <v>0</v>
      </c>
      <c r="G101" s="473"/>
    </row>
    <row r="102" spans="1:7" s="374" customFormat="1" ht="18.75">
      <c r="A102" s="440">
        <v>1</v>
      </c>
      <c r="B102" s="391" t="s">
        <v>575</v>
      </c>
      <c r="C102" s="421">
        <v>245111000</v>
      </c>
      <c r="D102" s="421">
        <v>231646000</v>
      </c>
      <c r="E102" s="421">
        <v>231646000</v>
      </c>
      <c r="F102" s="441">
        <f>D102-E102</f>
        <v>0</v>
      </c>
      <c r="G102" s="418" t="s">
        <v>591</v>
      </c>
    </row>
    <row r="103" spans="1:7" s="472" customFormat="1" ht="18.75">
      <c r="A103" s="468" t="s">
        <v>519</v>
      </c>
      <c r="B103" s="469" t="s">
        <v>521</v>
      </c>
      <c r="C103" s="470">
        <f>SUM(C104:C110)</f>
        <v>3854560000</v>
      </c>
      <c r="D103" s="470">
        <f>SUM(D104:D110)</f>
        <v>3330503000</v>
      </c>
      <c r="E103" s="470">
        <f>SUM(E104:E110)</f>
        <v>3285515000</v>
      </c>
      <c r="F103" s="470">
        <f>SUM(F104:F110)</f>
        <v>44988000</v>
      </c>
      <c r="G103" s="471"/>
    </row>
    <row r="104" spans="1:7" s="372" customFormat="1" ht="37.5">
      <c r="A104" s="434">
        <v>1</v>
      </c>
      <c r="B104" s="433" t="s">
        <v>654</v>
      </c>
      <c r="C104" s="421">
        <v>131474000</v>
      </c>
      <c r="D104" s="421">
        <v>131474000</v>
      </c>
      <c r="E104" s="421">
        <v>131474000</v>
      </c>
      <c r="F104" s="421">
        <f>D104-E104</f>
        <v>0</v>
      </c>
      <c r="G104" s="418" t="s">
        <v>570</v>
      </c>
    </row>
    <row r="105" spans="1:7" s="372" customFormat="1" ht="37.5">
      <c r="A105" s="434">
        <v>2</v>
      </c>
      <c r="B105" s="433" t="s">
        <v>582</v>
      </c>
      <c r="C105" s="421">
        <v>742675000</v>
      </c>
      <c r="D105" s="421">
        <v>721682000</v>
      </c>
      <c r="E105" s="421">
        <v>720781000</v>
      </c>
      <c r="F105" s="421">
        <f aca="true" t="shared" si="1" ref="F105:F110">D105-E105</f>
        <v>901000</v>
      </c>
      <c r="G105" s="418" t="s">
        <v>570</v>
      </c>
    </row>
    <row r="106" spans="1:7" s="372" customFormat="1" ht="37.5">
      <c r="A106" s="434">
        <v>3</v>
      </c>
      <c r="B106" s="433" t="s">
        <v>650</v>
      </c>
      <c r="C106" s="421">
        <v>504399000</v>
      </c>
      <c r="D106" s="421">
        <v>479422000</v>
      </c>
      <c r="E106" s="421">
        <v>477971000</v>
      </c>
      <c r="F106" s="421">
        <f t="shared" si="1"/>
        <v>1451000</v>
      </c>
      <c r="G106" s="418" t="s">
        <v>570</v>
      </c>
    </row>
    <row r="107" spans="1:7" s="372" customFormat="1" ht="18.75">
      <c r="A107" s="434">
        <v>4</v>
      </c>
      <c r="B107" s="433" t="s">
        <v>593</v>
      </c>
      <c r="C107" s="426">
        <v>432490000</v>
      </c>
      <c r="D107" s="426">
        <v>410698000</v>
      </c>
      <c r="E107" s="426">
        <v>408853000</v>
      </c>
      <c r="F107" s="421">
        <f t="shared" si="1"/>
        <v>1845000</v>
      </c>
      <c r="G107" s="418" t="s">
        <v>570</v>
      </c>
    </row>
    <row r="108" spans="1:7" s="372" customFormat="1" ht="37.5">
      <c r="A108" s="434">
        <v>5</v>
      </c>
      <c r="B108" s="433" t="s">
        <v>651</v>
      </c>
      <c r="C108" s="425">
        <v>747830000</v>
      </c>
      <c r="D108" s="426">
        <v>710389000</v>
      </c>
      <c r="E108" s="426">
        <v>708659000</v>
      </c>
      <c r="F108" s="421">
        <f t="shared" si="1"/>
        <v>1730000</v>
      </c>
      <c r="G108" s="418" t="s">
        <v>570</v>
      </c>
    </row>
    <row r="109" spans="1:7" s="372" customFormat="1" ht="18.75">
      <c r="A109" s="434">
        <v>6</v>
      </c>
      <c r="B109" s="433" t="s">
        <v>652</v>
      </c>
      <c r="C109" s="425">
        <v>439717000</v>
      </c>
      <c r="D109" s="426">
        <v>417942000</v>
      </c>
      <c r="E109" s="426">
        <v>415703000</v>
      </c>
      <c r="F109" s="421">
        <f t="shared" si="1"/>
        <v>2239000</v>
      </c>
      <c r="G109" s="418" t="s">
        <v>570</v>
      </c>
    </row>
    <row r="110" spans="1:7" s="372" customFormat="1" ht="37.5">
      <c r="A110" s="434">
        <v>7</v>
      </c>
      <c r="B110" s="433" t="s">
        <v>653</v>
      </c>
      <c r="C110" s="425">
        <v>855975000</v>
      </c>
      <c r="D110" s="425">
        <v>458896000</v>
      </c>
      <c r="E110" s="425">
        <v>422074000</v>
      </c>
      <c r="F110" s="421">
        <f t="shared" si="1"/>
        <v>36822000</v>
      </c>
      <c r="G110" s="418" t="s">
        <v>570</v>
      </c>
    </row>
    <row r="111" spans="1:7" s="472" customFormat="1" ht="18.75">
      <c r="A111" s="468" t="s">
        <v>520</v>
      </c>
      <c r="B111" s="469" t="s">
        <v>531</v>
      </c>
      <c r="C111" s="470">
        <f>SUM(C112:C114)</f>
        <v>7281131000</v>
      </c>
      <c r="D111" s="470">
        <f>SUM(D112:D114)</f>
        <v>6663294000</v>
      </c>
      <c r="E111" s="470">
        <f>SUM(E112:E114)</f>
        <v>6633384000</v>
      </c>
      <c r="F111" s="470">
        <f>SUM(F112:F114)</f>
        <v>29910000</v>
      </c>
      <c r="G111" s="471"/>
    </row>
    <row r="112" spans="1:7" s="374" customFormat="1" ht="18.75">
      <c r="A112" s="440">
        <v>1</v>
      </c>
      <c r="B112" s="433" t="s">
        <v>567</v>
      </c>
      <c r="C112" s="421">
        <v>527206000</v>
      </c>
      <c r="D112" s="421">
        <v>493149000</v>
      </c>
      <c r="E112" s="421">
        <v>493149000</v>
      </c>
      <c r="F112" s="443">
        <f>D112-E112</f>
        <v>0</v>
      </c>
      <c r="G112" s="418" t="s">
        <v>591</v>
      </c>
    </row>
    <row r="113" spans="1:7" s="374" customFormat="1" ht="18.75">
      <c r="A113" s="440">
        <v>2</v>
      </c>
      <c r="B113" s="433" t="s">
        <v>655</v>
      </c>
      <c r="C113" s="425">
        <v>2969398000</v>
      </c>
      <c r="D113" s="426">
        <v>2946791000</v>
      </c>
      <c r="E113" s="426">
        <v>2935653000</v>
      </c>
      <c r="F113" s="443">
        <f>D113-E113</f>
        <v>11138000</v>
      </c>
      <c r="G113" s="418" t="s">
        <v>591</v>
      </c>
    </row>
    <row r="114" spans="1:7" s="374" customFormat="1" ht="37.5">
      <c r="A114" s="440">
        <v>3</v>
      </c>
      <c r="B114" s="433" t="s">
        <v>656</v>
      </c>
      <c r="C114" s="425">
        <v>3784527000</v>
      </c>
      <c r="D114" s="425">
        <v>3223354000</v>
      </c>
      <c r="E114" s="425">
        <v>3204582000</v>
      </c>
      <c r="F114" s="443">
        <f>D114-E114</f>
        <v>18772000</v>
      </c>
      <c r="G114" s="418" t="s">
        <v>591</v>
      </c>
    </row>
    <row r="115" spans="1:7" s="472" customFormat="1" ht="18.75">
      <c r="A115" s="468" t="s">
        <v>522</v>
      </c>
      <c r="B115" s="469" t="s">
        <v>532</v>
      </c>
      <c r="C115" s="470">
        <f>SUM(C116:C120)</f>
        <v>2222585500</v>
      </c>
      <c r="D115" s="470">
        <f>SUM(D116:D120)</f>
        <v>2126775300</v>
      </c>
      <c r="E115" s="470">
        <f>SUM(E116:E120)</f>
        <v>2126775300</v>
      </c>
      <c r="F115" s="470">
        <f>SUM(F116:F120)</f>
        <v>0</v>
      </c>
      <c r="G115" s="471"/>
    </row>
    <row r="116" spans="1:7" s="372" customFormat="1" ht="37.5">
      <c r="A116" s="415">
        <v>1</v>
      </c>
      <c r="B116" s="442" t="s">
        <v>576</v>
      </c>
      <c r="C116" s="441">
        <v>1111639000</v>
      </c>
      <c r="D116" s="441">
        <v>1015829000</v>
      </c>
      <c r="E116" s="441">
        <v>1015829000</v>
      </c>
      <c r="F116" s="435">
        <f>D116-E116</f>
        <v>0</v>
      </c>
      <c r="G116" s="418" t="s">
        <v>591</v>
      </c>
    </row>
    <row r="117" spans="1:7" s="372" customFormat="1" ht="37.5">
      <c r="A117" s="415">
        <v>2</v>
      </c>
      <c r="B117" s="442" t="s">
        <v>631</v>
      </c>
      <c r="C117" s="441">
        <v>52321200</v>
      </c>
      <c r="D117" s="441">
        <v>52321000</v>
      </c>
      <c r="E117" s="441">
        <v>52321000</v>
      </c>
      <c r="F117" s="435">
        <f>D117-E117</f>
        <v>0</v>
      </c>
      <c r="G117" s="418" t="s">
        <v>591</v>
      </c>
    </row>
    <row r="118" spans="1:7" s="372" customFormat="1" ht="37.5">
      <c r="A118" s="415">
        <v>3</v>
      </c>
      <c r="B118" s="442" t="s">
        <v>632</v>
      </c>
      <c r="C118" s="441">
        <v>550386000</v>
      </c>
      <c r="D118" s="441">
        <v>550386000</v>
      </c>
      <c r="E118" s="441">
        <v>550386000</v>
      </c>
      <c r="F118" s="435">
        <f>D118-E118</f>
        <v>0</v>
      </c>
      <c r="G118" s="418" t="s">
        <v>591</v>
      </c>
    </row>
    <row r="119" spans="1:7" s="372" customFormat="1" ht="37.5">
      <c r="A119" s="415">
        <v>4</v>
      </c>
      <c r="B119" s="442" t="s">
        <v>633</v>
      </c>
      <c r="C119" s="441">
        <v>53923000</v>
      </c>
      <c r="D119" s="441">
        <v>53923000</v>
      </c>
      <c r="E119" s="441">
        <v>53923000</v>
      </c>
      <c r="F119" s="435">
        <f>D119-E119</f>
        <v>0</v>
      </c>
      <c r="G119" s="418" t="s">
        <v>591</v>
      </c>
    </row>
    <row r="120" spans="1:7" s="372" customFormat="1" ht="37.5">
      <c r="A120" s="415">
        <v>5</v>
      </c>
      <c r="B120" s="442" t="s">
        <v>634</v>
      </c>
      <c r="C120" s="441">
        <v>454316300</v>
      </c>
      <c r="D120" s="441">
        <v>454316300</v>
      </c>
      <c r="E120" s="441">
        <v>454316300</v>
      </c>
      <c r="F120" s="435">
        <f>D120-E120</f>
        <v>0</v>
      </c>
      <c r="G120" s="418" t="s">
        <v>591</v>
      </c>
    </row>
    <row r="121" spans="1:7" s="472" customFormat="1" ht="18.75">
      <c r="A121" s="468" t="s">
        <v>523</v>
      </c>
      <c r="B121" s="469" t="s">
        <v>629</v>
      </c>
      <c r="C121" s="470">
        <f>SUM(C122)</f>
        <v>87049000</v>
      </c>
      <c r="D121" s="470">
        <f>SUM(D122)</f>
        <v>87049000</v>
      </c>
      <c r="E121" s="470">
        <f>SUM(E122)</f>
        <v>87049000</v>
      </c>
      <c r="F121" s="470">
        <f>SUM(F122)</f>
        <v>0</v>
      </c>
      <c r="G121" s="471"/>
    </row>
    <row r="122" spans="1:7" s="374" customFormat="1" ht="37.5">
      <c r="A122" s="402">
        <v>1</v>
      </c>
      <c r="B122" s="442" t="s">
        <v>628</v>
      </c>
      <c r="C122" s="441">
        <v>87049000</v>
      </c>
      <c r="D122" s="441">
        <v>87049000</v>
      </c>
      <c r="E122" s="441">
        <v>87049000</v>
      </c>
      <c r="F122" s="404">
        <f>D122-E122</f>
        <v>0</v>
      </c>
      <c r="G122" s="418" t="s">
        <v>591</v>
      </c>
    </row>
    <row r="123" spans="1:7" s="472" customFormat="1" ht="18.75">
      <c r="A123" s="468" t="s">
        <v>524</v>
      </c>
      <c r="B123" s="469" t="s">
        <v>538</v>
      </c>
      <c r="C123" s="470">
        <f>SUM(C124:C128)</f>
        <v>8247929000</v>
      </c>
      <c r="D123" s="470">
        <f>SUM(D124:D128)</f>
        <v>7205976000</v>
      </c>
      <c r="E123" s="470">
        <f>SUM(E124:E128)</f>
        <v>7183386000</v>
      </c>
      <c r="F123" s="470">
        <f>SUM(F124:F128)</f>
        <v>22590000</v>
      </c>
      <c r="G123" s="471"/>
    </row>
    <row r="124" spans="1:9" s="472" customFormat="1" ht="18.75">
      <c r="A124" s="475">
        <v>1</v>
      </c>
      <c r="B124" s="403" t="s">
        <v>646</v>
      </c>
      <c r="C124" s="441">
        <v>496588000</v>
      </c>
      <c r="D124" s="441">
        <v>392057000</v>
      </c>
      <c r="E124" s="441">
        <v>393902000</v>
      </c>
      <c r="F124" s="441">
        <f>D124-E124</f>
        <v>-1845000</v>
      </c>
      <c r="G124" s="405" t="s">
        <v>591</v>
      </c>
      <c r="H124" s="474"/>
      <c r="I124" s="474"/>
    </row>
    <row r="125" spans="1:8" s="472" customFormat="1" ht="18.75">
      <c r="A125" s="475">
        <v>2</v>
      </c>
      <c r="B125" s="403" t="s">
        <v>647</v>
      </c>
      <c r="C125" s="441">
        <v>837899000</v>
      </c>
      <c r="D125" s="441">
        <v>711185000</v>
      </c>
      <c r="E125" s="441">
        <v>711185000</v>
      </c>
      <c r="F125" s="441">
        <f>D125-E125</f>
        <v>0</v>
      </c>
      <c r="G125" s="405" t="s">
        <v>591</v>
      </c>
      <c r="H125" s="474"/>
    </row>
    <row r="126" spans="1:8" s="472" customFormat="1" ht="18.75">
      <c r="A126" s="475">
        <v>3</v>
      </c>
      <c r="B126" s="403" t="s">
        <v>648</v>
      </c>
      <c r="C126" s="441">
        <v>2828969000</v>
      </c>
      <c r="D126" s="441">
        <v>2686215000</v>
      </c>
      <c r="E126" s="441">
        <v>2673319000</v>
      </c>
      <c r="F126" s="441">
        <f>D126-E126</f>
        <v>12896000</v>
      </c>
      <c r="G126" s="405" t="s">
        <v>591</v>
      </c>
      <c r="H126" s="474"/>
    </row>
    <row r="127" spans="1:8" s="472" customFormat="1" ht="18.75">
      <c r="A127" s="475">
        <v>4</v>
      </c>
      <c r="B127" s="403" t="s">
        <v>649</v>
      </c>
      <c r="C127" s="441">
        <v>3041652000</v>
      </c>
      <c r="D127" s="441">
        <v>2528152000</v>
      </c>
      <c r="E127" s="441">
        <v>2519458000</v>
      </c>
      <c r="F127" s="441">
        <f>D127-E127</f>
        <v>8694000</v>
      </c>
      <c r="G127" s="405" t="s">
        <v>591</v>
      </c>
      <c r="H127" s="474"/>
    </row>
    <row r="128" spans="1:7" s="374" customFormat="1" ht="51.75" customHeight="1">
      <c r="A128" s="475">
        <v>5</v>
      </c>
      <c r="B128" s="403" t="s">
        <v>592</v>
      </c>
      <c r="C128" s="441">
        <v>1042821000</v>
      </c>
      <c r="D128" s="441">
        <v>888367000</v>
      </c>
      <c r="E128" s="441">
        <v>885522000</v>
      </c>
      <c r="F128" s="441">
        <f>D128-E128</f>
        <v>2845000</v>
      </c>
      <c r="G128" s="405" t="s">
        <v>591</v>
      </c>
    </row>
    <row r="129" spans="1:7" s="472" customFormat="1" ht="18.75">
      <c r="A129" s="468" t="s">
        <v>526</v>
      </c>
      <c r="B129" s="469" t="s">
        <v>540</v>
      </c>
      <c r="C129" s="470">
        <f>SUM(C130)</f>
        <v>754201000</v>
      </c>
      <c r="D129" s="470">
        <f>SUM(D130)</f>
        <v>684208000</v>
      </c>
      <c r="E129" s="470">
        <f>SUM(E130)</f>
        <v>682672000</v>
      </c>
      <c r="F129" s="470">
        <f>SUM(F130)</f>
        <v>1536000</v>
      </c>
      <c r="G129" s="471"/>
    </row>
    <row r="130" spans="1:7" s="374" customFormat="1" ht="18.75">
      <c r="A130" s="388">
        <v>1</v>
      </c>
      <c r="B130" s="403" t="s">
        <v>630</v>
      </c>
      <c r="C130" s="441">
        <v>754201000</v>
      </c>
      <c r="D130" s="441">
        <v>684208000</v>
      </c>
      <c r="E130" s="441">
        <v>682672000</v>
      </c>
      <c r="F130" s="441">
        <f>D130-E130</f>
        <v>1536000</v>
      </c>
      <c r="G130" s="418" t="s">
        <v>591</v>
      </c>
    </row>
    <row r="131" spans="1:7" s="472" customFormat="1" ht="18.75">
      <c r="A131" s="468" t="s">
        <v>539</v>
      </c>
      <c r="B131" s="469" t="s">
        <v>542</v>
      </c>
      <c r="C131" s="470">
        <f>SUM(C132:C132)</f>
        <v>275000000</v>
      </c>
      <c r="D131" s="470">
        <f>SUM(D132:D132)</f>
        <v>258346000</v>
      </c>
      <c r="E131" s="470">
        <f>SUM(E132:E132)</f>
        <v>258267000</v>
      </c>
      <c r="F131" s="470">
        <f>SUM(F132:F132)</f>
        <v>79000</v>
      </c>
      <c r="G131" s="471"/>
    </row>
    <row r="132" spans="1:7" s="374" customFormat="1" ht="35.25" customHeight="1">
      <c r="A132" s="402">
        <v>1</v>
      </c>
      <c r="B132" s="403" t="s">
        <v>571</v>
      </c>
      <c r="C132" s="421">
        <v>275000000</v>
      </c>
      <c r="D132" s="421">
        <v>258346000</v>
      </c>
      <c r="E132" s="421">
        <v>258267000</v>
      </c>
      <c r="F132" s="441">
        <f>D132-E132</f>
        <v>79000</v>
      </c>
      <c r="G132" s="418" t="s">
        <v>591</v>
      </c>
    </row>
    <row r="133" spans="1:7" s="372" customFormat="1" ht="18.75">
      <c r="A133" s="392" t="s">
        <v>539</v>
      </c>
      <c r="B133" s="394" t="s">
        <v>544</v>
      </c>
      <c r="C133" s="393">
        <f>SUM(C134:C145)</f>
        <v>16998123000</v>
      </c>
      <c r="D133" s="393">
        <f>SUM(D134:D145)</f>
        <v>15058721000</v>
      </c>
      <c r="E133" s="393">
        <f>SUM(E134:E145)</f>
        <v>15065429000</v>
      </c>
      <c r="F133" s="393">
        <f>SUM(F134:F145)</f>
        <v>-6708000</v>
      </c>
      <c r="G133" s="401"/>
    </row>
    <row r="134" spans="1:7" s="374" customFormat="1" ht="28.5" customHeight="1">
      <c r="A134" s="402">
        <v>1</v>
      </c>
      <c r="B134" s="403" t="s">
        <v>545</v>
      </c>
      <c r="C134" s="444">
        <v>197674000</v>
      </c>
      <c r="D134" s="444">
        <v>190832000</v>
      </c>
      <c r="E134" s="445">
        <v>190832000</v>
      </c>
      <c r="F134" s="443">
        <f aca="true" t="shared" si="2" ref="F134:F145">D134-E134</f>
        <v>0</v>
      </c>
      <c r="G134" s="418" t="s">
        <v>591</v>
      </c>
    </row>
    <row r="135" spans="1:7" s="374" customFormat="1" ht="28.5" customHeight="1">
      <c r="A135" s="373">
        <f>A134+1</f>
        <v>2</v>
      </c>
      <c r="B135" s="403" t="s">
        <v>546</v>
      </c>
      <c r="C135" s="444">
        <v>911393000</v>
      </c>
      <c r="D135" s="444">
        <v>858912000</v>
      </c>
      <c r="E135" s="445">
        <v>858912000</v>
      </c>
      <c r="F135" s="443">
        <f t="shared" si="2"/>
        <v>0</v>
      </c>
      <c r="G135" s="418" t="s">
        <v>591</v>
      </c>
    </row>
    <row r="136" spans="1:7" s="374" customFormat="1" ht="28.5" customHeight="1">
      <c r="A136" s="373">
        <f aca="true" t="shared" si="3" ref="A136:A143">A135+1</f>
        <v>3</v>
      </c>
      <c r="B136" s="403" t="s">
        <v>547</v>
      </c>
      <c r="C136" s="444">
        <v>908349000</v>
      </c>
      <c r="D136" s="444">
        <v>831416000</v>
      </c>
      <c r="E136" s="445">
        <v>831295000</v>
      </c>
      <c r="F136" s="443">
        <f t="shared" si="2"/>
        <v>121000</v>
      </c>
      <c r="G136" s="418" t="s">
        <v>591</v>
      </c>
    </row>
    <row r="137" spans="1:7" s="374" customFormat="1" ht="37.5">
      <c r="A137" s="373">
        <f t="shared" si="3"/>
        <v>4</v>
      </c>
      <c r="B137" s="403" t="s">
        <v>548</v>
      </c>
      <c r="C137" s="444">
        <v>1061310000</v>
      </c>
      <c r="D137" s="444">
        <v>1000427000</v>
      </c>
      <c r="E137" s="445">
        <v>1000629000</v>
      </c>
      <c r="F137" s="443">
        <f t="shared" si="2"/>
        <v>-202000</v>
      </c>
      <c r="G137" s="418" t="s">
        <v>591</v>
      </c>
    </row>
    <row r="138" spans="1:7" s="374" customFormat="1" ht="37.5">
      <c r="A138" s="373">
        <f t="shared" si="3"/>
        <v>5</v>
      </c>
      <c r="B138" s="403" t="s">
        <v>549</v>
      </c>
      <c r="C138" s="444">
        <v>1010114000</v>
      </c>
      <c r="D138" s="444">
        <v>932892000</v>
      </c>
      <c r="E138" s="445">
        <v>933084000</v>
      </c>
      <c r="F138" s="443">
        <f t="shared" si="2"/>
        <v>-192000</v>
      </c>
      <c r="G138" s="418" t="s">
        <v>591</v>
      </c>
    </row>
    <row r="139" spans="1:7" s="374" customFormat="1" ht="37.5">
      <c r="A139" s="373">
        <f t="shared" si="3"/>
        <v>6</v>
      </c>
      <c r="B139" s="403" t="s">
        <v>550</v>
      </c>
      <c r="C139" s="444">
        <v>1135650000</v>
      </c>
      <c r="D139" s="444">
        <v>1038868000</v>
      </c>
      <c r="E139" s="445">
        <v>1039078000</v>
      </c>
      <c r="F139" s="443">
        <f t="shared" si="2"/>
        <v>-210000</v>
      </c>
      <c r="G139" s="418" t="s">
        <v>591</v>
      </c>
    </row>
    <row r="140" spans="1:7" s="374" customFormat="1" ht="18.75">
      <c r="A140" s="373">
        <f t="shared" si="3"/>
        <v>7</v>
      </c>
      <c r="B140" s="403" t="s">
        <v>551</v>
      </c>
      <c r="C140" s="444">
        <v>833827000</v>
      </c>
      <c r="D140" s="444">
        <v>783963000</v>
      </c>
      <c r="E140" s="445">
        <v>783963000</v>
      </c>
      <c r="F140" s="443">
        <f t="shared" si="2"/>
        <v>0</v>
      </c>
      <c r="G140" s="418" t="s">
        <v>591</v>
      </c>
    </row>
    <row r="141" spans="1:7" s="374" customFormat="1" ht="56.25">
      <c r="A141" s="373">
        <f t="shared" si="3"/>
        <v>8</v>
      </c>
      <c r="B141" s="403" t="s">
        <v>552</v>
      </c>
      <c r="C141" s="444">
        <v>1217462000</v>
      </c>
      <c r="D141" s="444">
        <v>1053296000</v>
      </c>
      <c r="E141" s="445">
        <v>1053296000</v>
      </c>
      <c r="F141" s="443">
        <f t="shared" si="2"/>
        <v>0</v>
      </c>
      <c r="G141" s="418" t="s">
        <v>591</v>
      </c>
    </row>
    <row r="142" spans="1:7" s="374" customFormat="1" ht="75">
      <c r="A142" s="373">
        <f t="shared" si="3"/>
        <v>9</v>
      </c>
      <c r="B142" s="403" t="s">
        <v>553</v>
      </c>
      <c r="C142" s="444">
        <v>1247884000</v>
      </c>
      <c r="D142" s="444">
        <v>592415000</v>
      </c>
      <c r="E142" s="445">
        <v>592415000</v>
      </c>
      <c r="F142" s="443">
        <f t="shared" si="2"/>
        <v>0</v>
      </c>
      <c r="G142" s="418" t="s">
        <v>591</v>
      </c>
    </row>
    <row r="143" spans="1:7" s="374" customFormat="1" ht="37.5">
      <c r="A143" s="373">
        <f t="shared" si="3"/>
        <v>10</v>
      </c>
      <c r="B143" s="403" t="s">
        <v>554</v>
      </c>
      <c r="C143" s="444">
        <v>3090792000</v>
      </c>
      <c r="D143" s="444">
        <v>2840034000</v>
      </c>
      <c r="E143" s="445">
        <v>2841998000</v>
      </c>
      <c r="F143" s="443">
        <f t="shared" si="2"/>
        <v>-1964000</v>
      </c>
      <c r="G143" s="418" t="s">
        <v>591</v>
      </c>
    </row>
    <row r="144" spans="1:7" s="374" customFormat="1" ht="37.5">
      <c r="A144" s="373">
        <v>11</v>
      </c>
      <c r="B144" s="403" t="s">
        <v>583</v>
      </c>
      <c r="C144" s="444">
        <v>1099194000</v>
      </c>
      <c r="D144" s="444">
        <v>987235000</v>
      </c>
      <c r="E144" s="445">
        <v>986463000</v>
      </c>
      <c r="F144" s="443">
        <f t="shared" si="2"/>
        <v>772000</v>
      </c>
      <c r="G144" s="418" t="s">
        <v>591</v>
      </c>
    </row>
    <row r="145" spans="1:7" s="374" customFormat="1" ht="18.75">
      <c r="A145" s="407">
        <v>12</v>
      </c>
      <c r="B145" s="403" t="s">
        <v>584</v>
      </c>
      <c r="C145" s="444">
        <v>4284474000</v>
      </c>
      <c r="D145" s="444">
        <v>3948431000</v>
      </c>
      <c r="E145" s="445">
        <v>3953464000</v>
      </c>
      <c r="F145" s="443">
        <f t="shared" si="2"/>
        <v>-5033000</v>
      </c>
      <c r="G145" s="418" t="s">
        <v>591</v>
      </c>
    </row>
    <row r="146" spans="1:7" s="372" customFormat="1" ht="18.75">
      <c r="A146" s="392" t="s">
        <v>541</v>
      </c>
      <c r="B146" s="394" t="s">
        <v>556</v>
      </c>
      <c r="C146" s="393">
        <f>SUM(C147:C148)</f>
        <v>1534335000</v>
      </c>
      <c r="D146" s="393">
        <f>SUM(D147:D148)</f>
        <v>1357027000</v>
      </c>
      <c r="E146" s="393">
        <f>SUM(E147:E148)</f>
        <v>1357027000</v>
      </c>
      <c r="F146" s="393">
        <f>SUM(F147:F148)</f>
        <v>0</v>
      </c>
      <c r="G146" s="401"/>
    </row>
    <row r="147" spans="1:7" s="374" customFormat="1" ht="37.5">
      <c r="A147" s="402">
        <v>1</v>
      </c>
      <c r="B147" s="409" t="s">
        <v>557</v>
      </c>
      <c r="C147" s="410">
        <v>333624000</v>
      </c>
      <c r="D147" s="410">
        <v>302175000</v>
      </c>
      <c r="E147" s="411">
        <v>302175000</v>
      </c>
      <c r="F147" s="404">
        <f>D147-E147</f>
        <v>0</v>
      </c>
      <c r="G147" s="418" t="s">
        <v>591</v>
      </c>
    </row>
    <row r="148" spans="1:7" s="374" customFormat="1" ht="18.75">
      <c r="A148" s="407">
        <f>A147+1</f>
        <v>2</v>
      </c>
      <c r="B148" s="412" t="s">
        <v>558</v>
      </c>
      <c r="C148" s="413">
        <v>1200711000</v>
      </c>
      <c r="D148" s="413">
        <v>1054852000</v>
      </c>
      <c r="E148" s="414">
        <v>1054852000</v>
      </c>
      <c r="F148" s="408">
        <f>D148-E148</f>
        <v>0</v>
      </c>
      <c r="G148" s="418" t="s">
        <v>591</v>
      </c>
    </row>
    <row r="149" spans="1:7" s="372" customFormat="1" ht="18.75">
      <c r="A149" s="392" t="s">
        <v>543</v>
      </c>
      <c r="B149" s="394" t="s">
        <v>564</v>
      </c>
      <c r="C149" s="393">
        <f>SUM(C150:C158)</f>
        <v>5806644000</v>
      </c>
      <c r="D149" s="393">
        <f>SUM(D150:D158)</f>
        <v>5379159000</v>
      </c>
      <c r="E149" s="393">
        <f>SUM(E150:E158)</f>
        <v>5376041000</v>
      </c>
      <c r="F149" s="393">
        <f>SUM(F150:F158)</f>
        <v>3118000</v>
      </c>
      <c r="G149" s="401"/>
    </row>
    <row r="150" spans="1:7" s="374" customFormat="1" ht="18.75">
      <c r="A150" s="402">
        <v>1</v>
      </c>
      <c r="B150" s="409" t="s">
        <v>559</v>
      </c>
      <c r="C150" s="410">
        <v>387051000</v>
      </c>
      <c r="D150" s="410">
        <v>362265000</v>
      </c>
      <c r="E150" s="411">
        <v>362231000</v>
      </c>
      <c r="F150" s="404">
        <f aca="true" t="shared" si="4" ref="F150:F158">D150-E150</f>
        <v>34000</v>
      </c>
      <c r="G150" s="418" t="s">
        <v>591</v>
      </c>
    </row>
    <row r="151" spans="1:7" s="374" customFormat="1" ht="18.75">
      <c r="A151" s="373">
        <f>A150+1</f>
        <v>2</v>
      </c>
      <c r="B151" s="375" t="s">
        <v>560</v>
      </c>
      <c r="C151" s="383">
        <v>913705000</v>
      </c>
      <c r="D151" s="383">
        <v>856335000</v>
      </c>
      <c r="E151" s="384">
        <v>856335000</v>
      </c>
      <c r="F151" s="381">
        <f t="shared" si="4"/>
        <v>0</v>
      </c>
      <c r="G151" s="418" t="s">
        <v>591</v>
      </c>
    </row>
    <row r="152" spans="1:7" s="374" customFormat="1" ht="18.75">
      <c r="A152" s="373">
        <f aca="true" t="shared" si="5" ref="A152:A158">A151+1</f>
        <v>3</v>
      </c>
      <c r="B152" s="375" t="s">
        <v>561</v>
      </c>
      <c r="C152" s="383">
        <v>809785000</v>
      </c>
      <c r="D152" s="383">
        <v>704060000</v>
      </c>
      <c r="E152" s="384">
        <v>704060000</v>
      </c>
      <c r="F152" s="381">
        <f t="shared" si="4"/>
        <v>0</v>
      </c>
      <c r="G152" s="418" t="s">
        <v>591</v>
      </c>
    </row>
    <row r="153" spans="1:7" s="374" customFormat="1" ht="18.75">
      <c r="A153" s="373">
        <f t="shared" si="5"/>
        <v>4</v>
      </c>
      <c r="B153" s="375" t="s">
        <v>562</v>
      </c>
      <c r="C153" s="383">
        <v>287301000</v>
      </c>
      <c r="D153" s="383">
        <v>272066000</v>
      </c>
      <c r="E153" s="384">
        <v>272066000</v>
      </c>
      <c r="F153" s="381">
        <f t="shared" si="4"/>
        <v>0</v>
      </c>
      <c r="G153" s="418" t="s">
        <v>591</v>
      </c>
    </row>
    <row r="154" spans="1:7" s="374" customFormat="1" ht="37.5">
      <c r="A154" s="373">
        <f t="shared" si="5"/>
        <v>5</v>
      </c>
      <c r="B154" s="375" t="s">
        <v>585</v>
      </c>
      <c r="C154" s="383">
        <v>1088167000</v>
      </c>
      <c r="D154" s="383">
        <v>1057108000</v>
      </c>
      <c r="E154" s="384">
        <v>1057108000</v>
      </c>
      <c r="F154" s="381">
        <f t="shared" si="4"/>
        <v>0</v>
      </c>
      <c r="G154" s="418" t="s">
        <v>591</v>
      </c>
    </row>
    <row r="155" spans="1:7" s="374" customFormat="1" ht="18.75">
      <c r="A155" s="373">
        <f t="shared" si="5"/>
        <v>6</v>
      </c>
      <c r="B155" s="375" t="s">
        <v>586</v>
      </c>
      <c r="C155" s="383">
        <v>527551000</v>
      </c>
      <c r="D155" s="383">
        <v>511602000</v>
      </c>
      <c r="E155" s="384">
        <v>511602000</v>
      </c>
      <c r="F155" s="381">
        <f t="shared" si="4"/>
        <v>0</v>
      </c>
      <c r="G155" s="418" t="s">
        <v>591</v>
      </c>
    </row>
    <row r="156" spans="1:7" s="374" customFormat="1" ht="18.75">
      <c r="A156" s="373">
        <f t="shared" si="5"/>
        <v>7</v>
      </c>
      <c r="B156" s="375" t="s">
        <v>587</v>
      </c>
      <c r="C156" s="383">
        <v>485037000</v>
      </c>
      <c r="D156" s="383">
        <v>470600000</v>
      </c>
      <c r="E156" s="384">
        <v>468959000</v>
      </c>
      <c r="F156" s="381">
        <f t="shared" si="4"/>
        <v>1641000</v>
      </c>
      <c r="G156" s="418" t="s">
        <v>591</v>
      </c>
    </row>
    <row r="157" spans="1:7" s="374" customFormat="1" ht="18.75">
      <c r="A157" s="373">
        <f t="shared" si="5"/>
        <v>8</v>
      </c>
      <c r="B157" s="375" t="s">
        <v>588</v>
      </c>
      <c r="C157" s="383">
        <v>903534000</v>
      </c>
      <c r="D157" s="383">
        <v>771622000</v>
      </c>
      <c r="E157" s="384">
        <v>770425000</v>
      </c>
      <c r="F157" s="381">
        <f t="shared" si="4"/>
        <v>1197000</v>
      </c>
      <c r="G157" s="418" t="s">
        <v>591</v>
      </c>
    </row>
    <row r="158" spans="1:7" s="374" customFormat="1" ht="37.5">
      <c r="A158" s="407">
        <f t="shared" si="5"/>
        <v>9</v>
      </c>
      <c r="B158" s="412" t="s">
        <v>589</v>
      </c>
      <c r="C158" s="413">
        <v>404513000</v>
      </c>
      <c r="D158" s="413">
        <v>373501000</v>
      </c>
      <c r="E158" s="414">
        <v>373255000</v>
      </c>
      <c r="F158" s="408">
        <f t="shared" si="4"/>
        <v>246000</v>
      </c>
      <c r="G158" s="418" t="s">
        <v>591</v>
      </c>
    </row>
    <row r="159" spans="1:7" s="472" customFormat="1" ht="18.75">
      <c r="A159" s="468" t="s">
        <v>555</v>
      </c>
      <c r="B159" s="469" t="s">
        <v>525</v>
      </c>
      <c r="C159" s="470">
        <f>SUM(C160)</f>
        <v>1132155000</v>
      </c>
      <c r="D159" s="470">
        <f>SUM(D160)</f>
        <v>1097318000</v>
      </c>
      <c r="E159" s="470">
        <f>SUM(E160)</f>
        <v>1093089000</v>
      </c>
      <c r="F159" s="470">
        <f>SUM(F160)</f>
        <v>4229000</v>
      </c>
      <c r="G159" s="471"/>
    </row>
    <row r="160" spans="1:7" s="374" customFormat="1" ht="37.5">
      <c r="A160" s="402">
        <v>1</v>
      </c>
      <c r="B160" s="412" t="s">
        <v>574</v>
      </c>
      <c r="C160" s="413">
        <v>1132155000</v>
      </c>
      <c r="D160" s="413">
        <v>1097318000</v>
      </c>
      <c r="E160" s="413">
        <v>1093089000</v>
      </c>
      <c r="F160" s="413">
        <f>D160-E160</f>
        <v>4229000</v>
      </c>
      <c r="G160" s="418" t="s">
        <v>591</v>
      </c>
    </row>
    <row r="161" spans="1:7" s="472" customFormat="1" ht="18.75">
      <c r="A161" s="468" t="s">
        <v>563</v>
      </c>
      <c r="B161" s="469" t="s">
        <v>533</v>
      </c>
      <c r="C161" s="470">
        <f>SUM(C162:C164)</f>
        <v>818226000</v>
      </c>
      <c r="D161" s="470">
        <f>SUM(D162:D164)</f>
        <v>797263000</v>
      </c>
      <c r="E161" s="470">
        <f>SUM(E162:E164)</f>
        <v>797138000</v>
      </c>
      <c r="F161" s="470">
        <f>SUM(F162:F164)</f>
        <v>125000</v>
      </c>
      <c r="G161" s="471"/>
    </row>
    <row r="162" spans="1:7" s="374" customFormat="1" ht="37.5">
      <c r="A162" s="402">
        <v>1</v>
      </c>
      <c r="B162" s="412" t="s">
        <v>573</v>
      </c>
      <c r="C162" s="413">
        <v>439707000</v>
      </c>
      <c r="D162" s="413">
        <v>426166000</v>
      </c>
      <c r="E162" s="413">
        <v>426041000</v>
      </c>
      <c r="F162" s="413">
        <f>D162-E162</f>
        <v>125000</v>
      </c>
      <c r="G162" s="418" t="s">
        <v>591</v>
      </c>
    </row>
    <row r="163" spans="1:7" s="374" customFormat="1" ht="37.5">
      <c r="A163" s="373">
        <f>A162+1</f>
        <v>2</v>
      </c>
      <c r="B163" s="412" t="s">
        <v>641</v>
      </c>
      <c r="C163" s="413">
        <v>40800000</v>
      </c>
      <c r="D163" s="413">
        <v>40000000</v>
      </c>
      <c r="E163" s="413">
        <v>40000000</v>
      </c>
      <c r="F163" s="413">
        <f>D163-E163</f>
        <v>0</v>
      </c>
      <c r="G163" s="418" t="s">
        <v>591</v>
      </c>
    </row>
    <row r="164" spans="1:7" s="374" customFormat="1" ht="37.5">
      <c r="A164" s="373">
        <f>A163+1</f>
        <v>3</v>
      </c>
      <c r="B164" s="412" t="s">
        <v>642</v>
      </c>
      <c r="C164" s="413">
        <v>337719000</v>
      </c>
      <c r="D164" s="413">
        <v>331097000</v>
      </c>
      <c r="E164" s="413">
        <v>331097000</v>
      </c>
      <c r="F164" s="413">
        <f>D164-E164</f>
        <v>0</v>
      </c>
      <c r="G164" s="418" t="s">
        <v>591</v>
      </c>
    </row>
    <row r="165" spans="1:7" s="472" customFormat="1" ht="18.75">
      <c r="A165" s="468" t="s">
        <v>568</v>
      </c>
      <c r="B165" s="469" t="s">
        <v>569</v>
      </c>
      <c r="C165" s="470">
        <f>SUM(C166:C168)</f>
        <v>2214678975</v>
      </c>
      <c r="D165" s="470">
        <f>SUM(D166:D168)</f>
        <v>2046252000</v>
      </c>
      <c r="E165" s="470">
        <f>SUM(E166:E168)</f>
        <v>2043038000</v>
      </c>
      <c r="F165" s="470">
        <f>SUM(F166:F168)</f>
        <v>3214000</v>
      </c>
      <c r="G165" s="471"/>
    </row>
    <row r="166" spans="1:7" s="374" customFormat="1" ht="37.5">
      <c r="A166" s="402">
        <v>1</v>
      </c>
      <c r="B166" s="412" t="s">
        <v>581</v>
      </c>
      <c r="C166" s="413">
        <v>1147973000</v>
      </c>
      <c r="D166" s="413">
        <v>1047913000</v>
      </c>
      <c r="E166" s="413">
        <v>1044939000</v>
      </c>
      <c r="F166" s="413">
        <f>D166-E166</f>
        <v>2974000</v>
      </c>
      <c r="G166" s="418" t="s">
        <v>591</v>
      </c>
    </row>
    <row r="167" spans="1:7" s="374" customFormat="1" ht="37.5">
      <c r="A167" s="388">
        <v>2</v>
      </c>
      <c r="B167" s="412" t="s">
        <v>639</v>
      </c>
      <c r="C167" s="413">
        <v>168681975</v>
      </c>
      <c r="D167" s="413">
        <v>164479000</v>
      </c>
      <c r="E167" s="413">
        <v>164479000</v>
      </c>
      <c r="F167" s="413">
        <f>D167-E167</f>
        <v>0</v>
      </c>
      <c r="G167" s="418" t="s">
        <v>591</v>
      </c>
    </row>
    <row r="168" spans="1:7" s="374" customFormat="1" ht="56.25">
      <c r="A168" s="407">
        <v>3</v>
      </c>
      <c r="B168" s="412" t="s">
        <v>640</v>
      </c>
      <c r="C168" s="413">
        <v>898024000</v>
      </c>
      <c r="D168" s="413">
        <v>833860000</v>
      </c>
      <c r="E168" s="413">
        <v>833620000</v>
      </c>
      <c r="F168" s="413">
        <f>D168-E168</f>
        <v>240000</v>
      </c>
      <c r="G168" s="418" t="s">
        <v>591</v>
      </c>
    </row>
    <row r="169" spans="1:7" s="472" customFormat="1" ht="18.75">
      <c r="A169" s="468" t="s">
        <v>577</v>
      </c>
      <c r="B169" s="469" t="s">
        <v>578</v>
      </c>
      <c r="C169" s="470">
        <f>SUM(C170:C175)</f>
        <v>4192588000</v>
      </c>
      <c r="D169" s="470">
        <f>SUM(D170:D175)</f>
        <v>3769630000</v>
      </c>
      <c r="E169" s="470">
        <f>SUM(E170:E175)</f>
        <v>3766617000</v>
      </c>
      <c r="F169" s="470">
        <f>SUM(F170:F175)</f>
        <v>3013000</v>
      </c>
      <c r="G169" s="471"/>
    </row>
    <row r="170" spans="1:7" s="374" customFormat="1" ht="37.5">
      <c r="A170" s="402">
        <v>1</v>
      </c>
      <c r="B170" s="412" t="s">
        <v>579</v>
      </c>
      <c r="C170" s="413">
        <v>774526000</v>
      </c>
      <c r="D170" s="413">
        <v>684069000</v>
      </c>
      <c r="E170" s="413">
        <v>684069000</v>
      </c>
      <c r="F170" s="413">
        <f>D170-E170</f>
        <v>0</v>
      </c>
      <c r="G170" s="405" t="s">
        <v>570</v>
      </c>
    </row>
    <row r="171" spans="1:7" s="374" customFormat="1" ht="37.5">
      <c r="A171" s="373">
        <v>2</v>
      </c>
      <c r="B171" s="412" t="s">
        <v>580</v>
      </c>
      <c r="C171" s="413">
        <v>669047000</v>
      </c>
      <c r="D171" s="413">
        <v>631747000</v>
      </c>
      <c r="E171" s="413">
        <v>631628000</v>
      </c>
      <c r="F171" s="413">
        <f>D171-E171</f>
        <v>119000</v>
      </c>
      <c r="G171" s="406" t="s">
        <v>570</v>
      </c>
    </row>
    <row r="172" spans="1:7" s="374" customFormat="1" ht="18.75">
      <c r="A172" s="436">
        <v>3</v>
      </c>
      <c r="B172" s="412" t="s">
        <v>635</v>
      </c>
      <c r="C172" s="413">
        <v>1061500000</v>
      </c>
      <c r="D172" s="413">
        <v>950672000</v>
      </c>
      <c r="E172" s="413">
        <v>948880000</v>
      </c>
      <c r="F172" s="413">
        <f>D172-E172</f>
        <v>1792000</v>
      </c>
      <c r="G172" s="437" t="s">
        <v>570</v>
      </c>
    </row>
    <row r="173" spans="1:7" ht="37.5">
      <c r="A173" s="373">
        <v>4</v>
      </c>
      <c r="B173" s="412" t="s">
        <v>636</v>
      </c>
      <c r="C173" s="413">
        <v>739771000</v>
      </c>
      <c r="D173" s="413">
        <v>688239000</v>
      </c>
      <c r="E173" s="413">
        <v>688239000</v>
      </c>
      <c r="F173" s="413">
        <f>D173-E173</f>
        <v>0</v>
      </c>
      <c r="G173" s="437" t="s">
        <v>570</v>
      </c>
    </row>
    <row r="174" spans="1:7" ht="37.5">
      <c r="A174" s="436">
        <v>5</v>
      </c>
      <c r="B174" s="412" t="s">
        <v>637</v>
      </c>
      <c r="C174" s="413">
        <v>666704000</v>
      </c>
      <c r="D174" s="413">
        <v>585092000</v>
      </c>
      <c r="E174" s="413">
        <v>583990000</v>
      </c>
      <c r="F174" s="413">
        <f>D174-E174</f>
        <v>1102000</v>
      </c>
      <c r="G174" s="437" t="s">
        <v>570</v>
      </c>
    </row>
    <row r="175" spans="1:7" ht="37.5">
      <c r="A175" s="373">
        <v>6</v>
      </c>
      <c r="B175" s="412" t="s">
        <v>638</v>
      </c>
      <c r="C175" s="413">
        <v>281040000</v>
      </c>
      <c r="D175" s="413">
        <v>229811000</v>
      </c>
      <c r="E175" s="413">
        <v>229811000</v>
      </c>
      <c r="F175" s="413">
        <f>D175-E175</f>
        <v>0</v>
      </c>
      <c r="G175" s="437" t="s">
        <v>570</v>
      </c>
    </row>
    <row r="176" spans="1:7" s="450" customFormat="1" ht="18.75">
      <c r="A176" s="447" t="s">
        <v>643</v>
      </c>
      <c r="B176" s="448" t="s">
        <v>644</v>
      </c>
      <c r="C176" s="449">
        <f>SUM(C177)</f>
        <v>445697000</v>
      </c>
      <c r="D176" s="449">
        <f>SUM(D177)</f>
        <v>422305000</v>
      </c>
      <c r="E176" s="449">
        <f>SUM(E177)</f>
        <v>422305000</v>
      </c>
      <c r="F176" s="449">
        <f>SUM(F177)</f>
        <v>0</v>
      </c>
      <c r="G176" s="447"/>
    </row>
    <row r="177" spans="1:7" ht="37.5">
      <c r="A177" s="438">
        <v>1</v>
      </c>
      <c r="B177" s="412" t="s">
        <v>645</v>
      </c>
      <c r="C177" s="425">
        <v>445697000</v>
      </c>
      <c r="D177" s="425">
        <v>422305000</v>
      </c>
      <c r="E177" s="425">
        <v>422305000</v>
      </c>
      <c r="F177" s="439">
        <f>D177-E177</f>
        <v>0</v>
      </c>
      <c r="G177" s="437" t="s">
        <v>570</v>
      </c>
    </row>
  </sheetData>
  <sheetProtection/>
  <mergeCells count="2">
    <mergeCell ref="A1:G1"/>
    <mergeCell ref="A2:G2"/>
  </mergeCells>
  <printOptions/>
  <pageMargins left="0.7086614173228347" right="0.5905511811023623" top="0.29" bottom="0.35" header="0.22" footer="0.1968503937007874"/>
  <pageSetup horizontalDpi="600" verticalDpi="600" orientation="landscape" paperSize="9" scale="84" r:id="rId1"/>
  <headerFooter>
    <oddFooter>&amp;C&amp;"+,thường"&amp;9Trang &amp;P</oddFooter>
  </headerFooter>
</worksheet>
</file>

<file path=xl/worksheets/sheet4.xml><?xml version="1.0" encoding="utf-8"?>
<worksheet xmlns="http://schemas.openxmlformats.org/spreadsheetml/2006/main" xmlns:r="http://schemas.openxmlformats.org/officeDocument/2006/relationships">
  <dimension ref="A1:IV53"/>
  <sheetViews>
    <sheetView zoomScale="85" zoomScaleNormal="85" zoomScalePageLayoutView="0" workbookViewId="0" topLeftCell="A1">
      <pane xSplit="11" ySplit="6" topLeftCell="O16" activePane="bottomRight" state="frozen"/>
      <selection pane="topLeft" activeCell="A1" sqref="A1"/>
      <selection pane="topRight" activeCell="L1" sqref="L1"/>
      <selection pane="bottomLeft" activeCell="A7" sqref="A7"/>
      <selection pane="bottomRight" activeCell="V23" sqref="V23"/>
    </sheetView>
  </sheetViews>
  <sheetFormatPr defaultColWidth="9.140625" defaultRowHeight="15"/>
  <cols>
    <col min="1" max="1" width="5.57421875" style="81" customWidth="1"/>
    <col min="2" max="2" width="28.00390625" style="81" customWidth="1"/>
    <col min="3" max="16384" width="9.140625" style="81" customWidth="1"/>
  </cols>
  <sheetData>
    <row r="1" spans="1:256" ht="15.75" customHeight="1">
      <c r="A1" s="559" t="s">
        <v>2</v>
      </c>
      <c r="B1" s="560" t="s">
        <v>3</v>
      </c>
      <c r="C1" s="560" t="s">
        <v>84</v>
      </c>
      <c r="D1" s="559" t="s">
        <v>50</v>
      </c>
      <c r="E1" s="559" t="s">
        <v>4</v>
      </c>
      <c r="F1" s="575" t="s">
        <v>5</v>
      </c>
      <c r="G1" s="576"/>
      <c r="H1" s="576"/>
      <c r="I1" s="576"/>
      <c r="J1" s="576"/>
      <c r="K1" s="563" t="s">
        <v>6</v>
      </c>
      <c r="L1" s="564"/>
      <c r="M1" s="564"/>
      <c r="N1" s="564"/>
      <c r="O1" s="569" t="s">
        <v>478</v>
      </c>
      <c r="P1" s="569"/>
      <c r="Q1" s="569"/>
      <c r="R1" s="569"/>
      <c r="S1" s="569"/>
      <c r="T1" s="569" t="s">
        <v>7</v>
      </c>
      <c r="U1" s="569" t="s">
        <v>8</v>
      </c>
      <c r="V1" s="572" t="s">
        <v>361</v>
      </c>
      <c r="W1" s="559" t="s">
        <v>9</v>
      </c>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c r="IR1" s="80"/>
      <c r="IS1" s="80"/>
      <c r="IT1" s="80"/>
      <c r="IU1" s="80"/>
      <c r="IV1" s="80"/>
    </row>
    <row r="2" spans="1:256" ht="12.75">
      <c r="A2" s="559"/>
      <c r="B2" s="561"/>
      <c r="C2" s="561"/>
      <c r="D2" s="559"/>
      <c r="E2" s="559"/>
      <c r="F2" s="559" t="s">
        <v>10</v>
      </c>
      <c r="G2" s="570" t="s">
        <v>11</v>
      </c>
      <c r="H2" s="571"/>
      <c r="I2" s="571"/>
      <c r="J2" s="571"/>
      <c r="K2" s="565"/>
      <c r="L2" s="566"/>
      <c r="M2" s="566"/>
      <c r="N2" s="566"/>
      <c r="O2" s="569"/>
      <c r="P2" s="569"/>
      <c r="Q2" s="569"/>
      <c r="R2" s="569"/>
      <c r="S2" s="569"/>
      <c r="T2" s="569"/>
      <c r="U2" s="569"/>
      <c r="V2" s="573"/>
      <c r="W2" s="559"/>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row>
    <row r="3" spans="1:256" ht="12.75">
      <c r="A3" s="559"/>
      <c r="B3" s="561"/>
      <c r="C3" s="561"/>
      <c r="D3" s="559"/>
      <c r="E3" s="559"/>
      <c r="F3" s="559"/>
      <c r="G3" s="559" t="s">
        <v>12</v>
      </c>
      <c r="H3" s="570" t="s">
        <v>13</v>
      </c>
      <c r="I3" s="571"/>
      <c r="J3" s="571"/>
      <c r="K3" s="567"/>
      <c r="L3" s="568"/>
      <c r="M3" s="568"/>
      <c r="N3" s="568"/>
      <c r="O3" s="569"/>
      <c r="P3" s="569"/>
      <c r="Q3" s="569"/>
      <c r="R3" s="569"/>
      <c r="S3" s="569"/>
      <c r="T3" s="569"/>
      <c r="U3" s="569"/>
      <c r="V3" s="573"/>
      <c r="W3" s="559"/>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row>
    <row r="4" spans="1:256" ht="12.75">
      <c r="A4" s="559"/>
      <c r="B4" s="561"/>
      <c r="C4" s="561"/>
      <c r="D4" s="559"/>
      <c r="E4" s="559"/>
      <c r="F4" s="559"/>
      <c r="G4" s="559"/>
      <c r="H4" s="560" t="s">
        <v>14</v>
      </c>
      <c r="I4" s="560" t="s">
        <v>15</v>
      </c>
      <c r="J4" s="560" t="s">
        <v>16</v>
      </c>
      <c r="K4" s="560" t="s">
        <v>12</v>
      </c>
      <c r="L4" s="560" t="s">
        <v>14</v>
      </c>
      <c r="M4" s="560" t="s">
        <v>15</v>
      </c>
      <c r="N4" s="560" t="s">
        <v>16</v>
      </c>
      <c r="O4" s="559" t="s">
        <v>12</v>
      </c>
      <c r="P4" s="560" t="s">
        <v>14</v>
      </c>
      <c r="Q4" s="559" t="s">
        <v>15</v>
      </c>
      <c r="R4" s="559" t="s">
        <v>17</v>
      </c>
      <c r="S4" s="559" t="s">
        <v>18</v>
      </c>
      <c r="T4" s="569"/>
      <c r="U4" s="569"/>
      <c r="V4" s="573"/>
      <c r="W4" s="559"/>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row>
    <row r="5" spans="1:256" ht="12.75">
      <c r="A5" s="559"/>
      <c r="B5" s="562"/>
      <c r="C5" s="562"/>
      <c r="D5" s="559"/>
      <c r="E5" s="559"/>
      <c r="F5" s="559"/>
      <c r="G5" s="559"/>
      <c r="H5" s="562"/>
      <c r="I5" s="562"/>
      <c r="J5" s="562"/>
      <c r="K5" s="562"/>
      <c r="L5" s="562"/>
      <c r="M5" s="562"/>
      <c r="N5" s="562"/>
      <c r="O5" s="559"/>
      <c r="P5" s="562"/>
      <c r="Q5" s="559"/>
      <c r="R5" s="559"/>
      <c r="S5" s="559"/>
      <c r="T5" s="569"/>
      <c r="U5" s="569"/>
      <c r="V5" s="574"/>
      <c r="W5" s="559"/>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c r="IR5" s="80"/>
      <c r="IS5" s="80"/>
      <c r="IT5" s="80"/>
      <c r="IU5" s="80"/>
      <c r="IV5" s="80"/>
    </row>
    <row r="6" spans="1:256" ht="12.75">
      <c r="A6" s="82">
        <v>1</v>
      </c>
      <c r="B6" s="82">
        <v>2</v>
      </c>
      <c r="C6" s="82">
        <v>3</v>
      </c>
      <c r="D6" s="82">
        <v>4</v>
      </c>
      <c r="E6" s="82">
        <v>5</v>
      </c>
      <c r="F6" s="82">
        <v>6</v>
      </c>
      <c r="G6" s="82">
        <v>7</v>
      </c>
      <c r="H6" s="82">
        <v>8</v>
      </c>
      <c r="I6" s="82">
        <v>9</v>
      </c>
      <c r="J6" s="82">
        <v>10</v>
      </c>
      <c r="K6" s="82">
        <v>11</v>
      </c>
      <c r="L6" s="82">
        <v>12</v>
      </c>
      <c r="M6" s="82">
        <v>13</v>
      </c>
      <c r="N6" s="82">
        <v>14</v>
      </c>
      <c r="O6" s="82">
        <v>15</v>
      </c>
      <c r="P6" s="82">
        <v>16</v>
      </c>
      <c r="Q6" s="82">
        <v>17</v>
      </c>
      <c r="R6" s="82">
        <v>18</v>
      </c>
      <c r="S6" s="82">
        <v>19</v>
      </c>
      <c r="T6" s="82">
        <v>20</v>
      </c>
      <c r="U6" s="82">
        <v>21</v>
      </c>
      <c r="V6" s="82"/>
      <c r="W6" s="82">
        <v>22</v>
      </c>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c r="IR6" s="80"/>
      <c r="IS6" s="80"/>
      <c r="IT6" s="80"/>
      <c r="IU6" s="80"/>
      <c r="IV6" s="80"/>
    </row>
    <row r="7" spans="1:256" ht="12.75">
      <c r="A7" s="83" t="s">
        <v>19</v>
      </c>
      <c r="B7" s="84" t="s">
        <v>30</v>
      </c>
      <c r="C7" s="83"/>
      <c r="D7" s="83"/>
      <c r="E7" s="83"/>
      <c r="F7" s="83"/>
      <c r="G7" s="85">
        <v>64216.294</v>
      </c>
      <c r="H7" s="85">
        <v>11488</v>
      </c>
      <c r="I7" s="85">
        <v>7280</v>
      </c>
      <c r="J7" s="85">
        <v>45448</v>
      </c>
      <c r="K7" s="85">
        <v>11831.422999999999</v>
      </c>
      <c r="L7" s="85">
        <v>2322</v>
      </c>
      <c r="M7" s="85">
        <v>550</v>
      </c>
      <c r="N7" s="85">
        <v>9249.422999999999</v>
      </c>
      <c r="O7" s="85">
        <v>15807.895999999999</v>
      </c>
      <c r="P7" s="85">
        <v>0</v>
      </c>
      <c r="Q7" s="85">
        <v>1200</v>
      </c>
      <c r="R7" s="85">
        <v>8914.896</v>
      </c>
      <c r="S7" s="85">
        <v>7078</v>
      </c>
      <c r="T7" s="85">
        <v>5000</v>
      </c>
      <c r="U7" s="85">
        <v>8266</v>
      </c>
      <c r="V7" s="85">
        <v>403</v>
      </c>
      <c r="W7" s="83"/>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c r="IR7" s="86"/>
      <c r="IS7" s="86"/>
      <c r="IT7" s="86"/>
      <c r="IU7" s="86"/>
      <c r="IV7" s="86"/>
    </row>
    <row r="8" spans="1:256" ht="12.75">
      <c r="A8" s="99">
        <v>2</v>
      </c>
      <c r="B8" s="100" t="s">
        <v>45</v>
      </c>
      <c r="C8" s="101"/>
      <c r="D8" s="101"/>
      <c r="E8" s="101"/>
      <c r="F8" s="102"/>
      <c r="G8" s="103">
        <v>809</v>
      </c>
      <c r="H8" s="103">
        <v>315</v>
      </c>
      <c r="I8" s="103">
        <v>0</v>
      </c>
      <c r="J8" s="103">
        <v>494</v>
      </c>
      <c r="K8" s="103">
        <v>0</v>
      </c>
      <c r="L8" s="103">
        <v>0</v>
      </c>
      <c r="M8" s="103">
        <v>0</v>
      </c>
      <c r="N8" s="103">
        <v>0</v>
      </c>
      <c r="O8" s="103">
        <v>372</v>
      </c>
      <c r="P8" s="103">
        <v>0</v>
      </c>
      <c r="Q8" s="103">
        <v>0</v>
      </c>
      <c r="R8" s="103">
        <v>212</v>
      </c>
      <c r="S8" s="103">
        <v>160</v>
      </c>
      <c r="T8" s="103">
        <v>0</v>
      </c>
      <c r="U8" s="103">
        <v>300</v>
      </c>
      <c r="V8" s="103">
        <v>15</v>
      </c>
      <c r="W8" s="104"/>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c r="IE8" s="105"/>
      <c r="IF8" s="105"/>
      <c r="IG8" s="105"/>
      <c r="IH8" s="105"/>
      <c r="II8" s="105"/>
      <c r="IJ8" s="105"/>
      <c r="IK8" s="105"/>
      <c r="IL8" s="105"/>
      <c r="IM8" s="105"/>
      <c r="IN8" s="105"/>
      <c r="IO8" s="105"/>
      <c r="IP8" s="105"/>
      <c r="IQ8" s="105"/>
      <c r="IR8" s="105"/>
      <c r="IS8" s="105"/>
      <c r="IT8" s="105"/>
      <c r="IU8" s="105"/>
      <c r="IV8" s="105"/>
    </row>
    <row r="9" spans="1:256" ht="13.5">
      <c r="A9" s="92" t="s">
        <v>180</v>
      </c>
      <c r="B9" s="106" t="s">
        <v>46</v>
      </c>
      <c r="C9" s="107"/>
      <c r="D9" s="107"/>
      <c r="E9" s="107"/>
      <c r="F9" s="108"/>
      <c r="G9" s="109"/>
      <c r="H9" s="109"/>
      <c r="I9" s="109"/>
      <c r="J9" s="109"/>
      <c r="K9" s="109"/>
      <c r="L9" s="109"/>
      <c r="M9" s="109"/>
      <c r="N9" s="109"/>
      <c r="O9" s="109"/>
      <c r="P9" s="109"/>
      <c r="Q9" s="109"/>
      <c r="R9" s="109"/>
      <c r="S9" s="109"/>
      <c r="T9" s="109"/>
      <c r="U9" s="109"/>
      <c r="V9" s="109"/>
      <c r="W9" s="110"/>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c r="IR9" s="98"/>
      <c r="IS9" s="98"/>
      <c r="IT9" s="98"/>
      <c r="IU9" s="98"/>
      <c r="IV9" s="98"/>
    </row>
    <row r="10" spans="1:256" ht="38.25">
      <c r="A10" s="111" t="s">
        <v>181</v>
      </c>
      <c r="B10" s="112" t="s">
        <v>51</v>
      </c>
      <c r="C10" s="113" t="s">
        <v>48</v>
      </c>
      <c r="D10" s="114">
        <v>324</v>
      </c>
      <c r="E10" s="115">
        <v>2017</v>
      </c>
      <c r="F10" s="115"/>
      <c r="G10" s="116">
        <v>253</v>
      </c>
      <c r="H10" s="116">
        <v>109</v>
      </c>
      <c r="I10" s="116"/>
      <c r="J10" s="116">
        <v>144</v>
      </c>
      <c r="K10" s="116"/>
      <c r="L10" s="116"/>
      <c r="M10" s="116"/>
      <c r="N10" s="116"/>
      <c r="O10" s="116">
        <v>109</v>
      </c>
      <c r="P10" s="116"/>
      <c r="Q10" s="116"/>
      <c r="R10" s="116">
        <v>59</v>
      </c>
      <c r="S10" s="116">
        <v>50</v>
      </c>
      <c r="T10" s="116"/>
      <c r="U10" s="116">
        <v>94</v>
      </c>
      <c r="V10" s="116">
        <v>15</v>
      </c>
      <c r="W10" s="117"/>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c r="IF10" s="105"/>
      <c r="IG10" s="105"/>
      <c r="IH10" s="105"/>
      <c r="II10" s="105"/>
      <c r="IJ10" s="105"/>
      <c r="IK10" s="105"/>
      <c r="IL10" s="105"/>
      <c r="IM10" s="105"/>
      <c r="IN10" s="105"/>
      <c r="IO10" s="105"/>
      <c r="IP10" s="105"/>
      <c r="IQ10" s="105"/>
      <c r="IR10" s="105"/>
      <c r="IS10" s="105"/>
      <c r="IT10" s="105"/>
      <c r="IU10" s="105"/>
      <c r="IV10" s="105"/>
    </row>
    <row r="11" spans="1:256" ht="25.5">
      <c r="A11" s="111" t="s">
        <v>182</v>
      </c>
      <c r="B11" s="112" t="s">
        <v>52</v>
      </c>
      <c r="C11" s="113" t="s">
        <v>49</v>
      </c>
      <c r="D11" s="114">
        <v>217</v>
      </c>
      <c r="E11" s="115">
        <v>2017</v>
      </c>
      <c r="F11" s="115"/>
      <c r="G11" s="116">
        <v>169</v>
      </c>
      <c r="H11" s="118">
        <v>63</v>
      </c>
      <c r="I11" s="118"/>
      <c r="J11" s="118">
        <v>106</v>
      </c>
      <c r="K11" s="118"/>
      <c r="L11" s="118"/>
      <c r="M11" s="118"/>
      <c r="N11" s="118"/>
      <c r="O11" s="116">
        <v>78</v>
      </c>
      <c r="P11" s="118"/>
      <c r="Q11" s="118"/>
      <c r="R11" s="118">
        <v>45</v>
      </c>
      <c r="S11" s="118">
        <v>33</v>
      </c>
      <c r="T11" s="118"/>
      <c r="U11" s="118">
        <v>63</v>
      </c>
      <c r="V11" s="118"/>
      <c r="W11" s="117"/>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c r="HV11" s="105"/>
      <c r="HW11" s="105"/>
      <c r="HX11" s="105"/>
      <c r="HY11" s="105"/>
      <c r="HZ11" s="105"/>
      <c r="IA11" s="105"/>
      <c r="IB11" s="105"/>
      <c r="IC11" s="105"/>
      <c r="ID11" s="105"/>
      <c r="IE11" s="105"/>
      <c r="IF11" s="105"/>
      <c r="IG11" s="105"/>
      <c r="IH11" s="105"/>
      <c r="II11" s="105"/>
      <c r="IJ11" s="105"/>
      <c r="IK11" s="105"/>
      <c r="IL11" s="105"/>
      <c r="IM11" s="105"/>
      <c r="IN11" s="105"/>
      <c r="IO11" s="105"/>
      <c r="IP11" s="105"/>
      <c r="IQ11" s="105"/>
      <c r="IR11" s="105"/>
      <c r="IS11" s="105"/>
      <c r="IT11" s="105"/>
      <c r="IU11" s="105"/>
      <c r="IV11" s="105"/>
    </row>
    <row r="12" spans="1:256" ht="25.5">
      <c r="A12" s="111" t="s">
        <v>183</v>
      </c>
      <c r="B12" s="112" t="s">
        <v>53</v>
      </c>
      <c r="C12" s="113" t="s">
        <v>49</v>
      </c>
      <c r="D12" s="114">
        <v>230</v>
      </c>
      <c r="E12" s="115">
        <v>2017</v>
      </c>
      <c r="F12" s="115"/>
      <c r="G12" s="116">
        <v>179</v>
      </c>
      <c r="H12" s="118">
        <v>66</v>
      </c>
      <c r="I12" s="118"/>
      <c r="J12" s="118">
        <v>113</v>
      </c>
      <c r="K12" s="118"/>
      <c r="L12" s="118"/>
      <c r="M12" s="118"/>
      <c r="N12" s="118"/>
      <c r="O12" s="116">
        <v>85</v>
      </c>
      <c r="P12" s="118"/>
      <c r="Q12" s="118"/>
      <c r="R12" s="118">
        <v>49</v>
      </c>
      <c r="S12" s="118">
        <v>36</v>
      </c>
      <c r="T12" s="118"/>
      <c r="U12" s="118">
        <v>66</v>
      </c>
      <c r="V12" s="118"/>
      <c r="W12" s="117"/>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c r="HH12" s="91"/>
      <c r="HI12" s="91"/>
      <c r="HJ12" s="91"/>
      <c r="HK12" s="91"/>
      <c r="HL12" s="91"/>
      <c r="HM12" s="91"/>
      <c r="HN12" s="91"/>
      <c r="HO12" s="91"/>
      <c r="HP12" s="91"/>
      <c r="HQ12" s="91"/>
      <c r="HR12" s="91"/>
      <c r="HS12" s="91"/>
      <c r="HT12" s="91"/>
      <c r="HU12" s="91"/>
      <c r="HV12" s="91"/>
      <c r="HW12" s="91"/>
      <c r="HX12" s="91"/>
      <c r="HY12" s="91"/>
      <c r="HZ12" s="91"/>
      <c r="IA12" s="91"/>
      <c r="IB12" s="91"/>
      <c r="IC12" s="91"/>
      <c r="ID12" s="91"/>
      <c r="IE12" s="91"/>
      <c r="IF12" s="91"/>
      <c r="IG12" s="91"/>
      <c r="IH12" s="91"/>
      <c r="II12" s="91"/>
      <c r="IJ12" s="91"/>
      <c r="IK12" s="91"/>
      <c r="IL12" s="91"/>
      <c r="IM12" s="91"/>
      <c r="IN12" s="91"/>
      <c r="IO12" s="91"/>
      <c r="IP12" s="91"/>
      <c r="IQ12" s="91"/>
      <c r="IR12" s="91"/>
      <c r="IS12" s="91"/>
      <c r="IT12" s="91"/>
      <c r="IU12" s="91"/>
      <c r="IV12" s="91"/>
    </row>
    <row r="13" spans="1:256" ht="25.5">
      <c r="A13" s="111" t="s">
        <v>184</v>
      </c>
      <c r="B13" s="112" t="s">
        <v>54</v>
      </c>
      <c r="C13" s="113" t="s">
        <v>49</v>
      </c>
      <c r="D13" s="114">
        <v>267</v>
      </c>
      <c r="E13" s="115">
        <v>2017</v>
      </c>
      <c r="F13" s="115"/>
      <c r="G13" s="116">
        <v>208</v>
      </c>
      <c r="H13" s="118">
        <v>77</v>
      </c>
      <c r="I13" s="118"/>
      <c r="J13" s="118">
        <v>131</v>
      </c>
      <c r="K13" s="118"/>
      <c r="L13" s="118"/>
      <c r="M13" s="118"/>
      <c r="N13" s="118"/>
      <c r="O13" s="116">
        <v>100</v>
      </c>
      <c r="P13" s="118"/>
      <c r="Q13" s="118"/>
      <c r="R13" s="118">
        <v>59</v>
      </c>
      <c r="S13" s="118">
        <v>41</v>
      </c>
      <c r="T13" s="118"/>
      <c r="U13" s="118">
        <v>77</v>
      </c>
      <c r="V13" s="118"/>
      <c r="W13" s="117"/>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c r="FC13" s="119"/>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c r="IL13" s="119"/>
      <c r="IM13" s="119"/>
      <c r="IN13" s="119"/>
      <c r="IO13" s="119"/>
      <c r="IP13" s="119"/>
      <c r="IQ13" s="119"/>
      <c r="IR13" s="119"/>
      <c r="IS13" s="119"/>
      <c r="IT13" s="119"/>
      <c r="IU13" s="119"/>
      <c r="IV13" s="119"/>
    </row>
    <row r="14" spans="1:256" ht="12.75">
      <c r="A14" s="87">
        <v>7</v>
      </c>
      <c r="B14" s="144" t="s">
        <v>93</v>
      </c>
      <c r="C14" s="127"/>
      <c r="D14" s="127">
        <v>17.243</v>
      </c>
      <c r="E14" s="128"/>
      <c r="F14" s="129"/>
      <c r="G14" s="89">
        <v>10237</v>
      </c>
      <c r="H14" s="89">
        <v>2621</v>
      </c>
      <c r="I14" s="89">
        <v>0</v>
      </c>
      <c r="J14" s="89">
        <v>7616</v>
      </c>
      <c r="K14" s="89">
        <v>4227</v>
      </c>
      <c r="L14" s="89">
        <v>870</v>
      </c>
      <c r="M14" s="89">
        <v>0</v>
      </c>
      <c r="N14" s="89">
        <v>3357</v>
      </c>
      <c r="O14" s="89">
        <v>3269</v>
      </c>
      <c r="P14" s="89">
        <v>0</v>
      </c>
      <c r="Q14" s="89">
        <v>0</v>
      </c>
      <c r="R14" s="89">
        <v>0</v>
      </c>
      <c r="S14" s="89">
        <v>3269</v>
      </c>
      <c r="T14" s="89">
        <v>0</v>
      </c>
      <c r="U14" s="89">
        <v>1196</v>
      </c>
      <c r="V14" s="89">
        <v>58</v>
      </c>
      <c r="W14" s="131"/>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row>
    <row r="15" spans="1:256" ht="13.5">
      <c r="A15" s="94" t="s">
        <v>210</v>
      </c>
      <c r="B15" s="145" t="s">
        <v>81</v>
      </c>
      <c r="C15" s="94"/>
      <c r="D15" s="121"/>
      <c r="E15" s="94"/>
      <c r="F15" s="95"/>
      <c r="G15" s="95"/>
      <c r="H15" s="95"/>
      <c r="I15" s="123"/>
      <c r="J15" s="96"/>
      <c r="K15" s="96"/>
      <c r="L15" s="96"/>
      <c r="M15" s="96"/>
      <c r="N15" s="96"/>
      <c r="O15" s="95"/>
      <c r="P15" s="95"/>
      <c r="Q15" s="126"/>
      <c r="R15" s="126"/>
      <c r="S15" s="126"/>
      <c r="T15" s="126"/>
      <c r="U15" s="146"/>
      <c r="V15" s="146"/>
      <c r="W15" s="120"/>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4"/>
      <c r="EF15" s="134"/>
      <c r="EG15" s="134"/>
      <c r="EH15" s="134"/>
      <c r="EI15" s="134"/>
      <c r="EJ15" s="134"/>
      <c r="EK15" s="134"/>
      <c r="EL15" s="134"/>
      <c r="EM15" s="134"/>
      <c r="EN15" s="134"/>
      <c r="EO15" s="134"/>
      <c r="EP15" s="134"/>
      <c r="EQ15" s="134"/>
      <c r="ER15" s="134"/>
      <c r="ES15" s="134"/>
      <c r="ET15" s="134"/>
      <c r="EU15" s="134"/>
      <c r="EV15" s="134"/>
      <c r="EW15" s="134"/>
      <c r="EX15" s="134"/>
      <c r="EY15" s="134"/>
      <c r="EZ15" s="134"/>
      <c r="FA15" s="134"/>
      <c r="FB15" s="134"/>
      <c r="FC15" s="134"/>
      <c r="FD15" s="134"/>
      <c r="FE15" s="134"/>
      <c r="FF15" s="134"/>
      <c r="FG15" s="134"/>
      <c r="FH15" s="134"/>
      <c r="FI15" s="134"/>
      <c r="FJ15" s="134"/>
      <c r="FK15" s="134"/>
      <c r="FL15" s="134"/>
      <c r="FM15" s="134"/>
      <c r="FN15" s="134"/>
      <c r="FO15" s="134"/>
      <c r="FP15" s="134"/>
      <c r="FQ15" s="134"/>
      <c r="FR15" s="134"/>
      <c r="FS15" s="134"/>
      <c r="FT15" s="134"/>
      <c r="FU15" s="134"/>
      <c r="FV15" s="134"/>
      <c r="FW15" s="134"/>
      <c r="FX15" s="134"/>
      <c r="FY15" s="134"/>
      <c r="FZ15" s="134"/>
      <c r="GA15" s="134"/>
      <c r="GB15" s="134"/>
      <c r="GC15" s="134"/>
      <c r="GD15" s="134"/>
      <c r="GE15" s="134"/>
      <c r="GF15" s="134"/>
      <c r="GG15" s="134"/>
      <c r="GH15" s="134"/>
      <c r="GI15" s="134"/>
      <c r="GJ15" s="134"/>
      <c r="GK15" s="134"/>
      <c r="GL15" s="134"/>
      <c r="GM15" s="134"/>
      <c r="GN15" s="134"/>
      <c r="GO15" s="134"/>
      <c r="GP15" s="134"/>
      <c r="GQ15" s="134"/>
      <c r="GR15" s="134"/>
      <c r="GS15" s="134"/>
      <c r="GT15" s="134"/>
      <c r="GU15" s="134"/>
      <c r="GV15" s="134"/>
      <c r="GW15" s="134"/>
      <c r="GX15" s="134"/>
      <c r="GY15" s="134"/>
      <c r="GZ15" s="134"/>
      <c r="HA15" s="134"/>
      <c r="HB15" s="134"/>
      <c r="HC15" s="134"/>
      <c r="HD15" s="134"/>
      <c r="HE15" s="134"/>
      <c r="HF15" s="134"/>
      <c r="HG15" s="134"/>
      <c r="HH15" s="134"/>
      <c r="HI15" s="134"/>
      <c r="HJ15" s="134"/>
      <c r="HK15" s="134"/>
      <c r="HL15" s="134"/>
      <c r="HM15" s="134"/>
      <c r="HN15" s="134"/>
      <c r="HO15" s="134"/>
      <c r="HP15" s="134"/>
      <c r="HQ15" s="134"/>
      <c r="HR15" s="134"/>
      <c r="HS15" s="134"/>
      <c r="HT15" s="134"/>
      <c r="HU15" s="134"/>
      <c r="HV15" s="134"/>
      <c r="HW15" s="134"/>
      <c r="HX15" s="134"/>
      <c r="HY15" s="134"/>
      <c r="HZ15" s="134"/>
      <c r="IA15" s="134"/>
      <c r="IB15" s="134"/>
      <c r="IC15" s="134"/>
      <c r="ID15" s="134"/>
      <c r="IE15" s="134"/>
      <c r="IF15" s="134"/>
      <c r="IG15" s="134"/>
      <c r="IH15" s="134"/>
      <c r="II15" s="134"/>
      <c r="IJ15" s="134"/>
      <c r="IK15" s="134"/>
      <c r="IL15" s="134"/>
      <c r="IM15" s="134"/>
      <c r="IN15" s="134"/>
      <c r="IO15" s="134"/>
      <c r="IP15" s="134"/>
      <c r="IQ15" s="134"/>
      <c r="IR15" s="134"/>
      <c r="IS15" s="134"/>
      <c r="IT15" s="134"/>
      <c r="IU15" s="134"/>
      <c r="IV15" s="134"/>
    </row>
    <row r="16" spans="1:256" ht="38.25">
      <c r="A16" s="111" t="s">
        <v>241</v>
      </c>
      <c r="B16" s="147" t="s">
        <v>124</v>
      </c>
      <c r="C16" s="111" t="s">
        <v>134</v>
      </c>
      <c r="D16" s="148">
        <v>866</v>
      </c>
      <c r="E16" s="111">
        <v>2017</v>
      </c>
      <c r="F16" s="149"/>
      <c r="G16" s="149">
        <v>388</v>
      </c>
      <c r="H16" s="149">
        <v>42</v>
      </c>
      <c r="I16" s="149"/>
      <c r="J16" s="124">
        <v>346</v>
      </c>
      <c r="K16" s="124">
        <v>0</v>
      </c>
      <c r="L16" s="150"/>
      <c r="M16" s="124"/>
      <c r="N16" s="124"/>
      <c r="O16" s="149">
        <v>346</v>
      </c>
      <c r="P16" s="149"/>
      <c r="Q16" s="149"/>
      <c r="R16" s="149"/>
      <c r="S16" s="151">
        <v>346</v>
      </c>
      <c r="T16" s="149"/>
      <c r="U16" s="149">
        <v>20</v>
      </c>
      <c r="V16" s="149">
        <v>8</v>
      </c>
      <c r="W16" s="142"/>
      <c r="X16" s="119"/>
      <c r="Y16" s="152"/>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19"/>
      <c r="DV16" s="119"/>
      <c r="DW16" s="119"/>
      <c r="DX16" s="119"/>
      <c r="DY16" s="119"/>
      <c r="DZ16" s="119"/>
      <c r="EA16" s="119"/>
      <c r="EB16" s="119"/>
      <c r="EC16" s="119"/>
      <c r="ED16" s="119"/>
      <c r="EE16" s="119"/>
      <c r="EF16" s="119"/>
      <c r="EG16" s="119"/>
      <c r="EH16" s="119"/>
      <c r="EI16" s="119"/>
      <c r="EJ16" s="119"/>
      <c r="EK16" s="119"/>
      <c r="EL16" s="119"/>
      <c r="EM16" s="119"/>
      <c r="EN16" s="119"/>
      <c r="EO16" s="119"/>
      <c r="EP16" s="119"/>
      <c r="EQ16" s="119"/>
      <c r="ER16" s="119"/>
      <c r="ES16" s="119"/>
      <c r="ET16" s="119"/>
      <c r="EU16" s="119"/>
      <c r="EV16" s="119"/>
      <c r="EW16" s="119"/>
      <c r="EX16" s="119"/>
      <c r="EY16" s="119"/>
      <c r="EZ16" s="119"/>
      <c r="FA16" s="119"/>
      <c r="FB16" s="119"/>
      <c r="FC16" s="119"/>
      <c r="FD16" s="119"/>
      <c r="FE16" s="119"/>
      <c r="FF16" s="119"/>
      <c r="FG16" s="119"/>
      <c r="FH16" s="119"/>
      <c r="FI16" s="119"/>
      <c r="FJ16" s="119"/>
      <c r="FK16" s="119"/>
      <c r="FL16" s="119"/>
      <c r="FM16" s="119"/>
      <c r="FN16" s="119"/>
      <c r="FO16" s="119"/>
      <c r="FP16" s="119"/>
      <c r="FQ16" s="119"/>
      <c r="FR16" s="119"/>
      <c r="FS16" s="119"/>
      <c r="FT16" s="119"/>
      <c r="FU16" s="119"/>
      <c r="FV16" s="119"/>
      <c r="FW16" s="119"/>
      <c r="FX16" s="119"/>
      <c r="FY16" s="119"/>
      <c r="FZ16" s="119"/>
      <c r="GA16" s="119"/>
      <c r="GB16" s="119"/>
      <c r="GC16" s="119"/>
      <c r="GD16" s="119"/>
      <c r="GE16" s="119"/>
      <c r="GF16" s="119"/>
      <c r="GG16" s="119"/>
      <c r="GH16" s="119"/>
      <c r="GI16" s="119"/>
      <c r="GJ16" s="119"/>
      <c r="GK16" s="119"/>
      <c r="GL16" s="119"/>
      <c r="GM16" s="119"/>
      <c r="GN16" s="119"/>
      <c r="GO16" s="119"/>
      <c r="GP16" s="119"/>
      <c r="GQ16" s="119"/>
      <c r="GR16" s="119"/>
      <c r="GS16" s="119"/>
      <c r="GT16" s="119"/>
      <c r="GU16" s="119"/>
      <c r="GV16" s="119"/>
      <c r="GW16" s="119"/>
      <c r="GX16" s="119"/>
      <c r="GY16" s="119"/>
      <c r="GZ16" s="119"/>
      <c r="HA16" s="119"/>
      <c r="HB16" s="119"/>
      <c r="HC16" s="119"/>
      <c r="HD16" s="119"/>
      <c r="HE16" s="119"/>
      <c r="HF16" s="119"/>
      <c r="HG16" s="119"/>
      <c r="HH16" s="119"/>
      <c r="HI16" s="119"/>
      <c r="HJ16" s="119"/>
      <c r="HK16" s="119"/>
      <c r="HL16" s="119"/>
      <c r="HM16" s="119"/>
      <c r="HN16" s="119"/>
      <c r="HO16" s="119"/>
      <c r="HP16" s="119"/>
      <c r="HQ16" s="119"/>
      <c r="HR16" s="119"/>
      <c r="HS16" s="119"/>
      <c r="HT16" s="119"/>
      <c r="HU16" s="119"/>
      <c r="HV16" s="119"/>
      <c r="HW16" s="119"/>
      <c r="HX16" s="119"/>
      <c r="HY16" s="119"/>
      <c r="HZ16" s="119"/>
      <c r="IA16" s="119"/>
      <c r="IB16" s="119"/>
      <c r="IC16" s="119"/>
      <c r="ID16" s="119"/>
      <c r="IE16" s="119"/>
      <c r="IF16" s="119"/>
      <c r="IG16" s="119"/>
      <c r="IH16" s="119"/>
      <c r="II16" s="119"/>
      <c r="IJ16" s="119"/>
      <c r="IK16" s="119"/>
      <c r="IL16" s="119"/>
      <c r="IM16" s="119"/>
      <c r="IN16" s="119"/>
      <c r="IO16" s="119"/>
      <c r="IP16" s="119"/>
      <c r="IQ16" s="119"/>
      <c r="IR16" s="119"/>
      <c r="IS16" s="119"/>
      <c r="IT16" s="119"/>
      <c r="IU16" s="119"/>
      <c r="IV16" s="119"/>
    </row>
    <row r="17" spans="1:256" ht="63.75">
      <c r="A17" s="111" t="s">
        <v>242</v>
      </c>
      <c r="B17" s="147" t="s">
        <v>125</v>
      </c>
      <c r="C17" s="111" t="s">
        <v>138</v>
      </c>
      <c r="D17" s="153">
        <v>1992</v>
      </c>
      <c r="E17" s="111">
        <v>2017</v>
      </c>
      <c r="F17" s="149"/>
      <c r="G17" s="149">
        <v>1054</v>
      </c>
      <c r="H17" s="149">
        <v>131</v>
      </c>
      <c r="I17" s="149"/>
      <c r="J17" s="124">
        <v>923</v>
      </c>
      <c r="K17" s="124">
        <v>0</v>
      </c>
      <c r="L17" s="150"/>
      <c r="M17" s="124"/>
      <c r="N17" s="124"/>
      <c r="O17" s="149">
        <v>923</v>
      </c>
      <c r="P17" s="149"/>
      <c r="Q17" s="154"/>
      <c r="R17" s="154"/>
      <c r="S17" s="155">
        <v>923</v>
      </c>
      <c r="T17" s="154"/>
      <c r="U17" s="149">
        <v>40</v>
      </c>
      <c r="V17" s="149">
        <v>10</v>
      </c>
      <c r="W17" s="156"/>
      <c r="X17" s="105"/>
      <c r="Y17" s="152"/>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c r="HH17" s="105"/>
      <c r="HI17" s="105"/>
      <c r="HJ17" s="105"/>
      <c r="HK17" s="105"/>
      <c r="HL17" s="105"/>
      <c r="HM17" s="105"/>
      <c r="HN17" s="105"/>
      <c r="HO17" s="105"/>
      <c r="HP17" s="105"/>
      <c r="HQ17" s="105"/>
      <c r="HR17" s="105"/>
      <c r="HS17" s="105"/>
      <c r="HT17" s="105"/>
      <c r="HU17" s="105"/>
      <c r="HV17" s="105"/>
      <c r="HW17" s="105"/>
      <c r="HX17" s="105"/>
      <c r="HY17" s="105"/>
      <c r="HZ17" s="105"/>
      <c r="IA17" s="105"/>
      <c r="IB17" s="105"/>
      <c r="IC17" s="105"/>
      <c r="ID17" s="105"/>
      <c r="IE17" s="105"/>
      <c r="IF17" s="105"/>
      <c r="IG17" s="105"/>
      <c r="IH17" s="105"/>
      <c r="II17" s="105"/>
      <c r="IJ17" s="105"/>
      <c r="IK17" s="105"/>
      <c r="IL17" s="105"/>
      <c r="IM17" s="105"/>
      <c r="IN17" s="105"/>
      <c r="IO17" s="105"/>
      <c r="IP17" s="105"/>
      <c r="IQ17" s="105"/>
      <c r="IR17" s="105"/>
      <c r="IS17" s="105"/>
      <c r="IT17" s="105"/>
      <c r="IU17" s="105"/>
      <c r="IV17" s="105"/>
    </row>
    <row r="18" spans="1:256" ht="51">
      <c r="A18" s="111" t="s">
        <v>243</v>
      </c>
      <c r="B18" s="147" t="s">
        <v>126</v>
      </c>
      <c r="C18" s="111" t="s">
        <v>144</v>
      </c>
      <c r="D18" s="153">
        <v>1135</v>
      </c>
      <c r="E18" s="111">
        <v>2017</v>
      </c>
      <c r="F18" s="149"/>
      <c r="G18" s="149">
        <v>661</v>
      </c>
      <c r="H18" s="149">
        <v>105</v>
      </c>
      <c r="I18" s="149"/>
      <c r="J18" s="124">
        <v>556</v>
      </c>
      <c r="K18" s="124">
        <v>0</v>
      </c>
      <c r="L18" s="150"/>
      <c r="M18" s="124"/>
      <c r="N18" s="124"/>
      <c r="O18" s="149">
        <v>556</v>
      </c>
      <c r="P18" s="149"/>
      <c r="Q18" s="154"/>
      <c r="R18" s="154"/>
      <c r="S18" s="155">
        <v>556</v>
      </c>
      <c r="T18" s="154"/>
      <c r="U18" s="149">
        <v>35</v>
      </c>
      <c r="V18" s="149">
        <v>10</v>
      </c>
      <c r="W18" s="156"/>
      <c r="X18" s="105"/>
      <c r="Y18" s="152"/>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05"/>
      <c r="DX18" s="105"/>
      <c r="DY18" s="105"/>
      <c r="DZ18" s="105"/>
      <c r="EA18" s="105"/>
      <c r="EB18" s="105"/>
      <c r="EC18" s="105"/>
      <c r="ED18" s="105"/>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05"/>
      <c r="FC18" s="105"/>
      <c r="FD18" s="105"/>
      <c r="FE18" s="105"/>
      <c r="FF18" s="105"/>
      <c r="FG18" s="105"/>
      <c r="FH18" s="105"/>
      <c r="FI18" s="105"/>
      <c r="FJ18" s="105"/>
      <c r="FK18" s="105"/>
      <c r="FL18" s="105"/>
      <c r="FM18" s="105"/>
      <c r="FN18" s="105"/>
      <c r="FO18" s="105"/>
      <c r="FP18" s="105"/>
      <c r="FQ18" s="105"/>
      <c r="FR18" s="105"/>
      <c r="FS18" s="105"/>
      <c r="FT18" s="105"/>
      <c r="FU18" s="105"/>
      <c r="FV18" s="105"/>
      <c r="FW18" s="105"/>
      <c r="FX18" s="105"/>
      <c r="FY18" s="105"/>
      <c r="FZ18" s="105"/>
      <c r="GA18" s="105"/>
      <c r="GB18" s="105"/>
      <c r="GC18" s="105"/>
      <c r="GD18" s="105"/>
      <c r="GE18" s="105"/>
      <c r="GF18" s="105"/>
      <c r="GG18" s="105"/>
      <c r="GH18" s="105"/>
      <c r="GI18" s="105"/>
      <c r="GJ18" s="105"/>
      <c r="GK18" s="105"/>
      <c r="GL18" s="105"/>
      <c r="GM18" s="105"/>
      <c r="GN18" s="105"/>
      <c r="GO18" s="105"/>
      <c r="GP18" s="105"/>
      <c r="GQ18" s="105"/>
      <c r="GR18" s="105"/>
      <c r="GS18" s="105"/>
      <c r="GT18" s="105"/>
      <c r="GU18" s="105"/>
      <c r="GV18" s="105"/>
      <c r="GW18" s="105"/>
      <c r="GX18" s="105"/>
      <c r="GY18" s="105"/>
      <c r="GZ18" s="105"/>
      <c r="HA18" s="105"/>
      <c r="HB18" s="105"/>
      <c r="HC18" s="105"/>
      <c r="HD18" s="105"/>
      <c r="HE18" s="105"/>
      <c r="HF18" s="105"/>
      <c r="HG18" s="105"/>
      <c r="HH18" s="105"/>
      <c r="HI18" s="105"/>
      <c r="HJ18" s="105"/>
      <c r="HK18" s="105"/>
      <c r="HL18" s="105"/>
      <c r="HM18" s="105"/>
      <c r="HN18" s="105"/>
      <c r="HO18" s="105"/>
      <c r="HP18" s="105"/>
      <c r="HQ18" s="105"/>
      <c r="HR18" s="105"/>
      <c r="HS18" s="105"/>
      <c r="HT18" s="105"/>
      <c r="HU18" s="105"/>
      <c r="HV18" s="105"/>
      <c r="HW18" s="105"/>
      <c r="HX18" s="105"/>
      <c r="HY18" s="105"/>
      <c r="HZ18" s="105"/>
      <c r="IA18" s="105"/>
      <c r="IB18" s="105"/>
      <c r="IC18" s="105"/>
      <c r="ID18" s="105"/>
      <c r="IE18" s="105"/>
      <c r="IF18" s="105"/>
      <c r="IG18" s="105"/>
      <c r="IH18" s="105"/>
      <c r="II18" s="105"/>
      <c r="IJ18" s="105"/>
      <c r="IK18" s="105"/>
      <c r="IL18" s="105"/>
      <c r="IM18" s="105"/>
      <c r="IN18" s="105"/>
      <c r="IO18" s="105"/>
      <c r="IP18" s="105"/>
      <c r="IQ18" s="105"/>
      <c r="IR18" s="105"/>
      <c r="IS18" s="105"/>
      <c r="IT18" s="105"/>
      <c r="IU18" s="105"/>
      <c r="IV18" s="105"/>
    </row>
    <row r="19" spans="1:256" ht="63.75">
      <c r="A19" s="111" t="s">
        <v>244</v>
      </c>
      <c r="B19" s="147" t="s">
        <v>127</v>
      </c>
      <c r="C19" s="111" t="s">
        <v>141</v>
      </c>
      <c r="D19" s="153">
        <v>1747</v>
      </c>
      <c r="E19" s="111">
        <v>2017</v>
      </c>
      <c r="F19" s="149"/>
      <c r="G19" s="149">
        <v>671</v>
      </c>
      <c r="H19" s="149">
        <v>143</v>
      </c>
      <c r="I19" s="149"/>
      <c r="J19" s="124">
        <v>528</v>
      </c>
      <c r="K19" s="124">
        <v>0</v>
      </c>
      <c r="L19" s="150"/>
      <c r="M19" s="124"/>
      <c r="N19" s="124"/>
      <c r="O19" s="149">
        <v>528</v>
      </c>
      <c r="P19" s="149"/>
      <c r="Q19" s="154"/>
      <c r="R19" s="154"/>
      <c r="S19" s="155">
        <v>528</v>
      </c>
      <c r="T19" s="154"/>
      <c r="U19" s="149">
        <v>35</v>
      </c>
      <c r="V19" s="149">
        <v>10</v>
      </c>
      <c r="W19" s="156"/>
      <c r="X19" s="105"/>
      <c r="Y19" s="152"/>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c r="FC19" s="105"/>
      <c r="FD19" s="105"/>
      <c r="FE19" s="105"/>
      <c r="FF19" s="105"/>
      <c r="FG19" s="105"/>
      <c r="FH19" s="105"/>
      <c r="FI19" s="105"/>
      <c r="FJ19" s="105"/>
      <c r="FK19" s="105"/>
      <c r="FL19" s="105"/>
      <c r="FM19" s="105"/>
      <c r="FN19" s="105"/>
      <c r="FO19" s="105"/>
      <c r="FP19" s="105"/>
      <c r="FQ19" s="105"/>
      <c r="FR19" s="105"/>
      <c r="FS19" s="105"/>
      <c r="FT19" s="105"/>
      <c r="FU19" s="105"/>
      <c r="FV19" s="105"/>
      <c r="FW19" s="105"/>
      <c r="FX19" s="105"/>
      <c r="FY19" s="105"/>
      <c r="FZ19" s="105"/>
      <c r="GA19" s="10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c r="HE19" s="105"/>
      <c r="HF19" s="105"/>
      <c r="HG19" s="105"/>
      <c r="HH19" s="105"/>
      <c r="HI19" s="105"/>
      <c r="HJ19" s="105"/>
      <c r="HK19" s="105"/>
      <c r="HL19" s="105"/>
      <c r="HM19" s="105"/>
      <c r="HN19" s="105"/>
      <c r="HO19" s="105"/>
      <c r="HP19" s="105"/>
      <c r="HQ19" s="105"/>
      <c r="HR19" s="105"/>
      <c r="HS19" s="105"/>
      <c r="HT19" s="105"/>
      <c r="HU19" s="105"/>
      <c r="HV19" s="105"/>
      <c r="HW19" s="105"/>
      <c r="HX19" s="105"/>
      <c r="HY19" s="105"/>
      <c r="HZ19" s="105"/>
      <c r="IA19" s="105"/>
      <c r="IB19" s="105"/>
      <c r="IC19" s="105"/>
      <c r="ID19" s="105"/>
      <c r="IE19" s="105"/>
      <c r="IF19" s="105"/>
      <c r="IG19" s="105"/>
      <c r="IH19" s="105"/>
      <c r="II19" s="105"/>
      <c r="IJ19" s="105"/>
      <c r="IK19" s="105"/>
      <c r="IL19" s="105"/>
      <c r="IM19" s="105"/>
      <c r="IN19" s="105"/>
      <c r="IO19" s="105"/>
      <c r="IP19" s="105"/>
      <c r="IQ19" s="105"/>
      <c r="IR19" s="105"/>
      <c r="IS19" s="105"/>
      <c r="IT19" s="105"/>
      <c r="IU19" s="105"/>
      <c r="IV19" s="105"/>
    </row>
    <row r="20" spans="1:256" ht="76.5">
      <c r="A20" s="111" t="s">
        <v>245</v>
      </c>
      <c r="B20" s="147" t="s">
        <v>128</v>
      </c>
      <c r="C20" s="111" t="s">
        <v>142</v>
      </c>
      <c r="D20" s="153">
        <v>2444</v>
      </c>
      <c r="E20" s="111">
        <v>2017</v>
      </c>
      <c r="F20" s="149"/>
      <c r="G20" s="149">
        <v>1232</v>
      </c>
      <c r="H20" s="149">
        <v>316</v>
      </c>
      <c r="I20" s="149"/>
      <c r="J20" s="124">
        <v>916</v>
      </c>
      <c r="K20" s="124">
        <v>0</v>
      </c>
      <c r="L20" s="124"/>
      <c r="M20" s="124"/>
      <c r="N20" s="124"/>
      <c r="O20" s="149">
        <v>916</v>
      </c>
      <c r="P20" s="149"/>
      <c r="Q20" s="154"/>
      <c r="R20" s="154"/>
      <c r="S20" s="155">
        <v>916</v>
      </c>
      <c r="T20" s="154"/>
      <c r="U20" s="149">
        <v>52</v>
      </c>
      <c r="V20" s="149">
        <v>20</v>
      </c>
      <c r="W20" s="156"/>
      <c r="X20" s="105"/>
      <c r="Y20" s="152"/>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DQ20" s="105"/>
      <c r="DR20" s="105"/>
      <c r="DS20" s="105"/>
      <c r="DT20" s="105"/>
      <c r="DU20" s="105"/>
      <c r="DV20" s="105"/>
      <c r="DW20" s="105"/>
      <c r="DX20" s="105"/>
      <c r="DY20" s="105"/>
      <c r="DZ20" s="105"/>
      <c r="EA20" s="105"/>
      <c r="EB20" s="105"/>
      <c r="EC20" s="105"/>
      <c r="ED20" s="105"/>
      <c r="EE20" s="105"/>
      <c r="EF20" s="105"/>
      <c r="EG20" s="105"/>
      <c r="EH20" s="105"/>
      <c r="EI20" s="105"/>
      <c r="EJ20" s="105"/>
      <c r="EK20" s="105"/>
      <c r="EL20" s="105"/>
      <c r="EM20" s="105"/>
      <c r="EN20" s="105"/>
      <c r="EO20" s="105"/>
      <c r="EP20" s="105"/>
      <c r="EQ20" s="105"/>
      <c r="ER20" s="105"/>
      <c r="ES20" s="105"/>
      <c r="ET20" s="105"/>
      <c r="EU20" s="105"/>
      <c r="EV20" s="105"/>
      <c r="EW20" s="105"/>
      <c r="EX20" s="105"/>
      <c r="EY20" s="105"/>
      <c r="EZ20" s="105"/>
      <c r="FA20" s="105"/>
      <c r="FB20" s="105"/>
      <c r="FC20" s="105"/>
      <c r="FD20" s="105"/>
      <c r="FE20" s="105"/>
      <c r="FF20" s="105"/>
      <c r="FG20" s="105"/>
      <c r="FH20" s="105"/>
      <c r="FI20" s="105"/>
      <c r="FJ20" s="105"/>
      <c r="FK20" s="105"/>
      <c r="FL20" s="105"/>
      <c r="FM20" s="105"/>
      <c r="FN20" s="105"/>
      <c r="FO20" s="105"/>
      <c r="FP20" s="105"/>
      <c r="FQ20" s="105"/>
      <c r="FR20" s="105"/>
      <c r="FS20" s="105"/>
      <c r="FT20" s="105"/>
      <c r="FU20" s="105"/>
      <c r="FV20" s="105"/>
      <c r="FW20" s="105"/>
      <c r="FX20" s="105"/>
      <c r="FY20" s="105"/>
      <c r="FZ20" s="105"/>
      <c r="GA20" s="10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c r="HD20" s="105"/>
      <c r="HE20" s="105"/>
      <c r="HF20" s="105"/>
      <c r="HG20" s="105"/>
      <c r="HH20" s="105"/>
      <c r="HI20" s="105"/>
      <c r="HJ20" s="105"/>
      <c r="HK20" s="105"/>
      <c r="HL20" s="105"/>
      <c r="HM20" s="105"/>
      <c r="HN20" s="105"/>
      <c r="HO20" s="105"/>
      <c r="HP20" s="105"/>
      <c r="HQ20" s="105"/>
      <c r="HR20" s="105"/>
      <c r="HS20" s="105"/>
      <c r="HT20" s="105"/>
      <c r="HU20" s="105"/>
      <c r="HV20" s="105"/>
      <c r="HW20" s="105"/>
      <c r="HX20" s="105"/>
      <c r="HY20" s="105"/>
      <c r="HZ20" s="105"/>
      <c r="IA20" s="105"/>
      <c r="IB20" s="105"/>
      <c r="IC20" s="105"/>
      <c r="ID20" s="105"/>
      <c r="IE20" s="105"/>
      <c r="IF20" s="105"/>
      <c r="IG20" s="105"/>
      <c r="IH20" s="105"/>
      <c r="II20" s="105"/>
      <c r="IJ20" s="105"/>
      <c r="IK20" s="105"/>
      <c r="IL20" s="105"/>
      <c r="IM20" s="105"/>
      <c r="IN20" s="105"/>
      <c r="IO20" s="105"/>
      <c r="IP20" s="105"/>
      <c r="IQ20" s="105"/>
      <c r="IR20" s="105"/>
      <c r="IS20" s="105"/>
      <c r="IT20" s="105"/>
      <c r="IU20" s="105"/>
      <c r="IV20" s="105"/>
    </row>
    <row r="21" spans="1:256" ht="12.75">
      <c r="A21" s="87">
        <v>11</v>
      </c>
      <c r="B21" s="88" t="s">
        <v>171</v>
      </c>
      <c r="C21" s="127"/>
      <c r="D21" s="127"/>
      <c r="E21" s="128"/>
      <c r="F21" s="129"/>
      <c r="G21" s="130">
        <f>G23</f>
        <v>997</v>
      </c>
      <c r="H21" s="130">
        <f aca="true" t="shared" si="0" ref="H21:V21">H23</f>
        <v>200</v>
      </c>
      <c r="I21" s="130">
        <f t="shared" si="0"/>
        <v>0</v>
      </c>
      <c r="J21" s="130">
        <f t="shared" si="0"/>
        <v>797</v>
      </c>
      <c r="K21" s="130">
        <f t="shared" si="0"/>
        <v>0</v>
      </c>
      <c r="L21" s="130">
        <f t="shared" si="0"/>
        <v>0</v>
      </c>
      <c r="M21" s="130">
        <f t="shared" si="0"/>
        <v>0</v>
      </c>
      <c r="N21" s="130">
        <f t="shared" si="0"/>
        <v>0</v>
      </c>
      <c r="O21" s="130">
        <f t="shared" si="0"/>
        <v>492</v>
      </c>
      <c r="P21" s="130">
        <f t="shared" si="0"/>
        <v>0</v>
      </c>
      <c r="Q21" s="130">
        <f t="shared" si="0"/>
        <v>0</v>
      </c>
      <c r="R21" s="130">
        <f t="shared" si="0"/>
        <v>300</v>
      </c>
      <c r="S21" s="130">
        <f t="shared" si="0"/>
        <v>192</v>
      </c>
      <c r="T21" s="130">
        <f t="shared" si="0"/>
        <v>0</v>
      </c>
      <c r="U21" s="130">
        <f t="shared" si="0"/>
        <v>200</v>
      </c>
      <c r="V21" s="130">
        <f t="shared" si="0"/>
        <v>0</v>
      </c>
      <c r="W21" s="131"/>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32"/>
      <c r="FE21" s="132"/>
      <c r="FF21" s="132"/>
      <c r="FG21" s="132"/>
      <c r="FH21" s="132"/>
      <c r="FI21" s="132"/>
      <c r="FJ21" s="132"/>
      <c r="FK21" s="132"/>
      <c r="FL21" s="132"/>
      <c r="FM21" s="132"/>
      <c r="FN21" s="132"/>
      <c r="FO21" s="132"/>
      <c r="FP21" s="132"/>
      <c r="FQ21" s="132"/>
      <c r="FR21" s="132"/>
      <c r="FS21" s="132"/>
      <c r="FT21" s="132"/>
      <c r="FU21" s="132"/>
      <c r="FV21" s="132"/>
      <c r="FW21" s="132"/>
      <c r="FX21" s="132"/>
      <c r="FY21" s="132"/>
      <c r="FZ21" s="132"/>
      <c r="GA21" s="132"/>
      <c r="GB21" s="132"/>
      <c r="GC21" s="132"/>
      <c r="GD21" s="132"/>
      <c r="GE21" s="132"/>
      <c r="GF21" s="132"/>
      <c r="GG21" s="132"/>
      <c r="GH21" s="132"/>
      <c r="GI21" s="132"/>
      <c r="GJ21" s="132"/>
      <c r="GK21" s="132"/>
      <c r="GL21" s="132"/>
      <c r="GM21" s="132"/>
      <c r="GN21" s="132"/>
      <c r="GO21" s="132"/>
      <c r="GP21" s="132"/>
      <c r="GQ21" s="132"/>
      <c r="GR21" s="132"/>
      <c r="GS21" s="132"/>
      <c r="GT21" s="132"/>
      <c r="GU21" s="132"/>
      <c r="GV21" s="132"/>
      <c r="GW21" s="132"/>
      <c r="GX21" s="132"/>
      <c r="GY21" s="132"/>
      <c r="GZ21" s="132"/>
      <c r="HA21" s="132"/>
      <c r="HB21" s="132"/>
      <c r="HC21" s="132"/>
      <c r="HD21" s="132"/>
      <c r="HE21" s="132"/>
      <c r="HF21" s="132"/>
      <c r="HG21" s="132"/>
      <c r="HH21" s="132"/>
      <c r="HI21" s="132"/>
      <c r="HJ21" s="132"/>
      <c r="HK21" s="132"/>
      <c r="HL21" s="132"/>
      <c r="HM21" s="132"/>
      <c r="HN21" s="132"/>
      <c r="HO21" s="132"/>
      <c r="HP21" s="132"/>
      <c r="HQ21" s="132"/>
      <c r="HR21" s="132"/>
      <c r="HS21" s="132"/>
      <c r="HT21" s="132"/>
      <c r="HU21" s="132"/>
      <c r="HV21" s="132"/>
      <c r="HW21" s="132"/>
      <c r="HX21" s="132"/>
      <c r="HY21" s="132"/>
      <c r="HZ21" s="132"/>
      <c r="IA21" s="132"/>
      <c r="IB21" s="132"/>
      <c r="IC21" s="132"/>
      <c r="ID21" s="132"/>
      <c r="IE21" s="132"/>
      <c r="IF21" s="132"/>
      <c r="IG21" s="132"/>
      <c r="IH21" s="132"/>
      <c r="II21" s="132"/>
      <c r="IJ21" s="132"/>
      <c r="IK21" s="132"/>
      <c r="IL21" s="132"/>
      <c r="IM21" s="132"/>
      <c r="IN21" s="132"/>
      <c r="IO21" s="132"/>
      <c r="IP21" s="132"/>
      <c r="IQ21" s="132"/>
      <c r="IR21" s="132"/>
      <c r="IS21" s="132"/>
      <c r="IT21" s="132"/>
      <c r="IU21" s="132"/>
      <c r="IV21" s="132"/>
    </row>
    <row r="22" spans="1:256" ht="13.5">
      <c r="A22" s="94" t="s">
        <v>269</v>
      </c>
      <c r="B22" s="93" t="s">
        <v>167</v>
      </c>
      <c r="C22" s="121"/>
      <c r="D22" s="121"/>
      <c r="E22" s="122"/>
      <c r="F22" s="133"/>
      <c r="G22" s="96"/>
      <c r="H22" s="123"/>
      <c r="I22" s="123"/>
      <c r="J22" s="96"/>
      <c r="K22" s="96"/>
      <c r="L22" s="96"/>
      <c r="M22" s="96"/>
      <c r="N22" s="96"/>
      <c r="O22" s="125"/>
      <c r="P22" s="125"/>
      <c r="Q22" s="126"/>
      <c r="R22" s="126"/>
      <c r="S22" s="126"/>
      <c r="T22" s="126"/>
      <c r="U22" s="126"/>
      <c r="V22" s="126"/>
      <c r="W22" s="120"/>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4"/>
      <c r="DV22" s="134"/>
      <c r="DW22" s="134"/>
      <c r="DX22" s="134"/>
      <c r="DY22" s="134"/>
      <c r="DZ22" s="134"/>
      <c r="EA22" s="134"/>
      <c r="EB22" s="134"/>
      <c r="EC22" s="134"/>
      <c r="ED22" s="134"/>
      <c r="EE22" s="134"/>
      <c r="EF22" s="134"/>
      <c r="EG22" s="134"/>
      <c r="EH22" s="134"/>
      <c r="EI22" s="134"/>
      <c r="EJ22" s="134"/>
      <c r="EK22" s="134"/>
      <c r="EL22" s="134"/>
      <c r="EM22" s="134"/>
      <c r="EN22" s="134"/>
      <c r="EO22" s="134"/>
      <c r="EP22" s="134"/>
      <c r="EQ22" s="134"/>
      <c r="ER22" s="134"/>
      <c r="ES22" s="134"/>
      <c r="ET22" s="134"/>
      <c r="EU22" s="134"/>
      <c r="EV22" s="134"/>
      <c r="EW22" s="134"/>
      <c r="EX22" s="134"/>
      <c r="EY22" s="134"/>
      <c r="EZ22" s="134"/>
      <c r="FA22" s="134"/>
      <c r="FB22" s="134"/>
      <c r="FC22" s="134"/>
      <c r="FD22" s="134"/>
      <c r="FE22" s="134"/>
      <c r="FF22" s="134"/>
      <c r="FG22" s="134"/>
      <c r="FH22" s="134"/>
      <c r="FI22" s="134"/>
      <c r="FJ22" s="134"/>
      <c r="FK22" s="134"/>
      <c r="FL22" s="134"/>
      <c r="FM22" s="134"/>
      <c r="FN22" s="134"/>
      <c r="FO22" s="134"/>
      <c r="FP22" s="134"/>
      <c r="FQ22" s="134"/>
      <c r="FR22" s="134"/>
      <c r="FS22" s="134"/>
      <c r="FT22" s="134"/>
      <c r="FU22" s="134"/>
      <c r="FV22" s="134"/>
      <c r="FW22" s="134"/>
      <c r="FX22" s="134"/>
      <c r="FY22" s="134"/>
      <c r="FZ22" s="134"/>
      <c r="GA22" s="134"/>
      <c r="GB22" s="134"/>
      <c r="GC22" s="134"/>
      <c r="GD22" s="134"/>
      <c r="GE22" s="134"/>
      <c r="GF22" s="134"/>
      <c r="GG22" s="134"/>
      <c r="GH22" s="134"/>
      <c r="GI22" s="134"/>
      <c r="GJ22" s="134"/>
      <c r="GK22" s="134"/>
      <c r="GL22" s="134"/>
      <c r="GM22" s="134"/>
      <c r="GN22" s="134"/>
      <c r="GO22" s="134"/>
      <c r="GP22" s="134"/>
      <c r="GQ22" s="134"/>
      <c r="GR22" s="134"/>
      <c r="GS22" s="134"/>
      <c r="GT22" s="134"/>
      <c r="GU22" s="134"/>
      <c r="GV22" s="134"/>
      <c r="GW22" s="134"/>
      <c r="GX22" s="134"/>
      <c r="GY22" s="134"/>
      <c r="GZ22" s="134"/>
      <c r="HA22" s="134"/>
      <c r="HB22" s="134"/>
      <c r="HC22" s="134"/>
      <c r="HD22" s="134"/>
      <c r="HE22" s="134"/>
      <c r="HF22" s="134"/>
      <c r="HG22" s="134"/>
      <c r="HH22" s="134"/>
      <c r="HI22" s="134"/>
      <c r="HJ22" s="134"/>
      <c r="HK22" s="134"/>
      <c r="HL22" s="134"/>
      <c r="HM22" s="134"/>
      <c r="HN22" s="134"/>
      <c r="HO22" s="134"/>
      <c r="HP22" s="134"/>
      <c r="HQ22" s="134"/>
      <c r="HR22" s="134"/>
      <c r="HS22" s="134"/>
      <c r="HT22" s="134"/>
      <c r="HU22" s="134"/>
      <c r="HV22" s="134"/>
      <c r="HW22" s="134"/>
      <c r="HX22" s="134"/>
      <c r="HY22" s="134"/>
      <c r="HZ22" s="134"/>
      <c r="IA22" s="134"/>
      <c r="IB22" s="134"/>
      <c r="IC22" s="134"/>
      <c r="ID22" s="134"/>
      <c r="IE22" s="134"/>
      <c r="IF22" s="134"/>
      <c r="IG22" s="134"/>
      <c r="IH22" s="134"/>
      <c r="II22" s="134"/>
      <c r="IJ22" s="134"/>
      <c r="IK22" s="134"/>
      <c r="IL22" s="134"/>
      <c r="IM22" s="134"/>
      <c r="IN22" s="134"/>
      <c r="IO22" s="134"/>
      <c r="IP22" s="134"/>
      <c r="IQ22" s="134"/>
      <c r="IR22" s="134"/>
      <c r="IS22" s="134"/>
      <c r="IT22" s="134"/>
      <c r="IU22" s="134"/>
      <c r="IV22" s="134"/>
    </row>
    <row r="23" spans="1:256" ht="37.5" customHeight="1">
      <c r="A23" s="111" t="s">
        <v>270</v>
      </c>
      <c r="B23" s="147" t="s">
        <v>172</v>
      </c>
      <c r="C23" s="138" t="s">
        <v>271</v>
      </c>
      <c r="D23" s="138">
        <v>820</v>
      </c>
      <c r="E23" s="137">
        <v>2017</v>
      </c>
      <c r="F23" s="162"/>
      <c r="G23" s="124">
        <v>997</v>
      </c>
      <c r="H23" s="158">
        <v>200</v>
      </c>
      <c r="I23" s="158"/>
      <c r="J23" s="124">
        <f>G23-H23</f>
        <v>797</v>
      </c>
      <c r="K23" s="124"/>
      <c r="L23" s="124"/>
      <c r="M23" s="124"/>
      <c r="N23" s="124"/>
      <c r="O23" s="166">
        <v>492</v>
      </c>
      <c r="P23" s="166"/>
      <c r="Q23" s="154"/>
      <c r="R23" s="154">
        <v>300</v>
      </c>
      <c r="S23" s="154">
        <v>192</v>
      </c>
      <c r="T23" s="154"/>
      <c r="U23" s="154">
        <v>200</v>
      </c>
      <c r="V23" s="154"/>
      <c r="W23" s="142" t="s">
        <v>173</v>
      </c>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05"/>
      <c r="DU23" s="105"/>
      <c r="DV23" s="105"/>
      <c r="DW23" s="105"/>
      <c r="DX23" s="105"/>
      <c r="DY23" s="105"/>
      <c r="DZ23" s="105"/>
      <c r="EA23" s="105"/>
      <c r="EB23" s="105"/>
      <c r="EC23" s="105"/>
      <c r="ED23" s="105"/>
      <c r="EE23" s="105"/>
      <c r="EF23" s="105"/>
      <c r="EG23" s="105"/>
      <c r="EH23" s="105"/>
      <c r="EI23" s="105"/>
      <c r="EJ23" s="105"/>
      <c r="EK23" s="105"/>
      <c r="EL23" s="105"/>
      <c r="EM23" s="105"/>
      <c r="EN23" s="105"/>
      <c r="EO23" s="105"/>
      <c r="EP23" s="105"/>
      <c r="EQ23" s="105"/>
      <c r="ER23" s="105"/>
      <c r="ES23" s="105"/>
      <c r="ET23" s="105"/>
      <c r="EU23" s="105"/>
      <c r="EV23" s="105"/>
      <c r="EW23" s="105"/>
      <c r="EX23" s="105"/>
      <c r="EY23" s="105"/>
      <c r="EZ23" s="105"/>
      <c r="FA23" s="105"/>
      <c r="FB23" s="105"/>
      <c r="FC23" s="105"/>
      <c r="FD23" s="105"/>
      <c r="FE23" s="105"/>
      <c r="FF23" s="105"/>
      <c r="FG23" s="105"/>
      <c r="FH23" s="105"/>
      <c r="FI23" s="105"/>
      <c r="FJ23" s="105"/>
      <c r="FK23" s="105"/>
      <c r="FL23" s="105"/>
      <c r="FM23" s="105"/>
      <c r="FN23" s="105"/>
      <c r="FO23" s="105"/>
      <c r="FP23" s="105"/>
      <c r="FQ23" s="105"/>
      <c r="FR23" s="105"/>
      <c r="FS23" s="105"/>
      <c r="FT23" s="105"/>
      <c r="FU23" s="105"/>
      <c r="FV23" s="105"/>
      <c r="FW23" s="105"/>
      <c r="FX23" s="105"/>
      <c r="FY23" s="105"/>
      <c r="FZ23" s="105"/>
      <c r="GA23" s="105"/>
      <c r="GB23" s="105"/>
      <c r="GC23" s="105"/>
      <c r="GD23" s="105"/>
      <c r="GE23" s="105"/>
      <c r="GF23" s="105"/>
      <c r="GG23" s="105"/>
      <c r="GH23" s="105"/>
      <c r="GI23" s="105"/>
      <c r="GJ23" s="105"/>
      <c r="GK23" s="105"/>
      <c r="GL23" s="105"/>
      <c r="GM23" s="105"/>
      <c r="GN23" s="105"/>
      <c r="GO23" s="105"/>
      <c r="GP23" s="105"/>
      <c r="GQ23" s="105"/>
      <c r="GR23" s="105"/>
      <c r="GS23" s="105"/>
      <c r="GT23" s="105"/>
      <c r="GU23" s="105"/>
      <c r="GV23" s="105"/>
      <c r="GW23" s="105"/>
      <c r="GX23" s="105"/>
      <c r="GY23" s="105"/>
      <c r="GZ23" s="105"/>
      <c r="HA23" s="105"/>
      <c r="HB23" s="105"/>
      <c r="HC23" s="105"/>
      <c r="HD23" s="105"/>
      <c r="HE23" s="105"/>
      <c r="HF23" s="105"/>
      <c r="HG23" s="105"/>
      <c r="HH23" s="105"/>
      <c r="HI23" s="105"/>
      <c r="HJ23" s="105"/>
      <c r="HK23" s="105"/>
      <c r="HL23" s="105"/>
      <c r="HM23" s="105"/>
      <c r="HN23" s="105"/>
      <c r="HO23" s="105"/>
      <c r="HP23" s="105"/>
      <c r="HQ23" s="105"/>
      <c r="HR23" s="105"/>
      <c r="HS23" s="105"/>
      <c r="HT23" s="105"/>
      <c r="HU23" s="105"/>
      <c r="HV23" s="105"/>
      <c r="HW23" s="105"/>
      <c r="HX23" s="105"/>
      <c r="HY23" s="105"/>
      <c r="HZ23" s="105"/>
      <c r="IA23" s="105"/>
      <c r="IB23" s="105"/>
      <c r="IC23" s="105"/>
      <c r="ID23" s="105"/>
      <c r="IE23" s="105"/>
      <c r="IF23" s="105"/>
      <c r="IG23" s="105"/>
      <c r="IH23" s="105"/>
      <c r="II23" s="105"/>
      <c r="IJ23" s="105"/>
      <c r="IK23" s="105"/>
      <c r="IL23" s="105"/>
      <c r="IM23" s="105"/>
      <c r="IN23" s="105"/>
      <c r="IO23" s="105"/>
      <c r="IP23" s="105"/>
      <c r="IQ23" s="105"/>
      <c r="IR23" s="105"/>
      <c r="IS23" s="105"/>
      <c r="IT23" s="105"/>
      <c r="IU23" s="105"/>
      <c r="IV23" s="105"/>
    </row>
    <row r="24" spans="1:256" ht="15.75" customHeight="1">
      <c r="A24" s="87">
        <v>12</v>
      </c>
      <c r="B24" s="88" t="s">
        <v>474</v>
      </c>
      <c r="C24" s="87"/>
      <c r="D24" s="87"/>
      <c r="E24" s="87"/>
      <c r="F24" s="89"/>
      <c r="G24" s="89">
        <v>15520</v>
      </c>
      <c r="H24" s="89">
        <v>409</v>
      </c>
      <c r="I24" s="89">
        <v>5000</v>
      </c>
      <c r="J24" s="89">
        <v>10111</v>
      </c>
      <c r="K24" s="89">
        <v>667</v>
      </c>
      <c r="L24" s="89">
        <v>0</v>
      </c>
      <c r="M24" s="89">
        <v>0</v>
      </c>
      <c r="N24" s="89">
        <v>667</v>
      </c>
      <c r="O24" s="89">
        <v>5971</v>
      </c>
      <c r="P24" s="89">
        <v>0</v>
      </c>
      <c r="Q24" s="89">
        <v>0</v>
      </c>
      <c r="R24" s="89">
        <v>4213</v>
      </c>
      <c r="S24" s="89">
        <v>1758</v>
      </c>
      <c r="T24" s="89">
        <f>SUM(T25:T42)</f>
        <v>4630</v>
      </c>
      <c r="U24" s="89">
        <f>SUM(U25:U42)</f>
        <v>391</v>
      </c>
      <c r="V24" s="89">
        <f>SUM(V25:V42)</f>
        <v>18</v>
      </c>
      <c r="W24" s="90"/>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c r="IU24" s="132"/>
      <c r="IV24" s="132"/>
    </row>
    <row r="25" spans="1:256" ht="15.75">
      <c r="A25" s="94" t="s">
        <v>292</v>
      </c>
      <c r="B25" s="167" t="s">
        <v>273</v>
      </c>
      <c r="C25" s="92"/>
      <c r="D25" s="92"/>
      <c r="E25" s="92"/>
      <c r="F25" s="157"/>
      <c r="G25" s="157"/>
      <c r="H25" s="157"/>
      <c r="I25" s="157"/>
      <c r="J25" s="124"/>
      <c r="K25" s="6"/>
      <c r="L25" s="6"/>
      <c r="M25" s="6"/>
      <c r="N25" s="6"/>
      <c r="O25" s="36"/>
      <c r="P25" s="36"/>
      <c r="Q25" s="36"/>
      <c r="R25" s="36"/>
      <c r="S25" s="36"/>
      <c r="T25" s="36"/>
      <c r="U25" s="36"/>
      <c r="V25" s="36"/>
      <c r="W25" s="97"/>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DW25" s="134"/>
      <c r="DX25" s="134"/>
      <c r="DY25" s="134"/>
      <c r="DZ25" s="134"/>
      <c r="EA25" s="134"/>
      <c r="EB25" s="134"/>
      <c r="EC25" s="134"/>
      <c r="ED25" s="134"/>
      <c r="EE25" s="134"/>
      <c r="EF25" s="134"/>
      <c r="EG25" s="134"/>
      <c r="EH25" s="134"/>
      <c r="EI25" s="134"/>
      <c r="EJ25" s="134"/>
      <c r="EK25" s="134"/>
      <c r="EL25" s="134"/>
      <c r="EM25" s="134"/>
      <c r="EN25" s="134"/>
      <c r="EO25" s="134"/>
      <c r="EP25" s="134"/>
      <c r="EQ25" s="134"/>
      <c r="ER25" s="134"/>
      <c r="ES25" s="134"/>
      <c r="ET25" s="134"/>
      <c r="EU25" s="134"/>
      <c r="EV25" s="134"/>
      <c r="EW25" s="134"/>
      <c r="EX25" s="134"/>
      <c r="EY25" s="134"/>
      <c r="EZ25" s="134"/>
      <c r="FA25" s="134"/>
      <c r="FB25" s="134"/>
      <c r="FC25" s="134"/>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c r="IR25" s="134"/>
      <c r="IS25" s="134"/>
      <c r="IT25" s="134"/>
      <c r="IU25" s="134"/>
      <c r="IV25" s="134"/>
    </row>
    <row r="26" spans="1:256" ht="63.75">
      <c r="A26" s="111" t="s">
        <v>293</v>
      </c>
      <c r="B26" s="147" t="s">
        <v>274</v>
      </c>
      <c r="C26" s="138" t="s">
        <v>339</v>
      </c>
      <c r="D26" s="358">
        <v>1307.4</v>
      </c>
      <c r="E26" s="137">
        <v>2017</v>
      </c>
      <c r="F26" s="168" t="s">
        <v>435</v>
      </c>
      <c r="G26" s="6">
        <v>3226</v>
      </c>
      <c r="H26" s="7"/>
      <c r="I26" s="7">
        <v>1570</v>
      </c>
      <c r="J26" s="6">
        <f>G26-I26</f>
        <v>1656</v>
      </c>
      <c r="K26" s="6"/>
      <c r="L26" s="6"/>
      <c r="M26" s="6"/>
      <c r="N26" s="6"/>
      <c r="O26" s="8">
        <f aca="true" t="shared" si="1" ref="O26:O35">SUM(P26:S26)</f>
        <v>1000</v>
      </c>
      <c r="P26" s="8"/>
      <c r="Q26" s="9"/>
      <c r="R26" s="9">
        <v>694</v>
      </c>
      <c r="S26" s="9">
        <v>306</v>
      </c>
      <c r="T26" s="9">
        <v>1570</v>
      </c>
      <c r="U26" s="9"/>
      <c r="V26" s="9"/>
      <c r="W26" s="156"/>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105"/>
      <c r="DQ26" s="105"/>
      <c r="DR26" s="105"/>
      <c r="DS26" s="105"/>
      <c r="DT26" s="105"/>
      <c r="DU26" s="105"/>
      <c r="DV26" s="105"/>
      <c r="DW26" s="105"/>
      <c r="DX26" s="105"/>
      <c r="DY26" s="105"/>
      <c r="DZ26" s="105"/>
      <c r="EA26" s="105"/>
      <c r="EB26" s="105"/>
      <c r="EC26" s="105"/>
      <c r="ED26" s="105"/>
      <c r="EE26" s="105"/>
      <c r="EF26" s="105"/>
      <c r="EG26" s="105"/>
      <c r="EH26" s="105"/>
      <c r="EI26" s="105"/>
      <c r="EJ26" s="105"/>
      <c r="EK26" s="105"/>
      <c r="EL26" s="105"/>
      <c r="EM26" s="105"/>
      <c r="EN26" s="105"/>
      <c r="EO26" s="105"/>
      <c r="EP26" s="105"/>
      <c r="EQ26" s="105"/>
      <c r="ER26" s="105"/>
      <c r="ES26" s="105"/>
      <c r="ET26" s="105"/>
      <c r="EU26" s="105"/>
      <c r="EV26" s="105"/>
      <c r="EW26" s="105"/>
      <c r="EX26" s="105"/>
      <c r="EY26" s="105"/>
      <c r="EZ26" s="105"/>
      <c r="FA26" s="105"/>
      <c r="FB26" s="105"/>
      <c r="FC26" s="105"/>
      <c r="FD26" s="105"/>
      <c r="FE26" s="105"/>
      <c r="FF26" s="105"/>
      <c r="FG26" s="105"/>
      <c r="FH26" s="105"/>
      <c r="FI26" s="105"/>
      <c r="FJ26" s="105"/>
      <c r="FK26" s="105"/>
      <c r="FL26" s="105"/>
      <c r="FM26" s="105"/>
      <c r="FN26" s="105"/>
      <c r="FO26" s="105"/>
      <c r="FP26" s="105"/>
      <c r="FQ26" s="105"/>
      <c r="FR26" s="105"/>
      <c r="FS26" s="105"/>
      <c r="FT26" s="105"/>
      <c r="FU26" s="105"/>
      <c r="FV26" s="105"/>
      <c r="FW26" s="105"/>
      <c r="FX26" s="105"/>
      <c r="FY26" s="105"/>
      <c r="FZ26" s="105"/>
      <c r="GA26" s="105"/>
      <c r="GB26" s="105"/>
      <c r="GC26" s="105"/>
      <c r="GD26" s="105"/>
      <c r="GE26" s="105"/>
      <c r="GF26" s="105"/>
      <c r="GG26" s="105"/>
      <c r="GH26" s="105"/>
      <c r="GI26" s="105"/>
      <c r="GJ26" s="105"/>
      <c r="GK26" s="105"/>
      <c r="GL26" s="105"/>
      <c r="GM26" s="105"/>
      <c r="GN26" s="105"/>
      <c r="GO26" s="105"/>
      <c r="GP26" s="105"/>
      <c r="GQ26" s="105"/>
      <c r="GR26" s="105"/>
      <c r="GS26" s="105"/>
      <c r="GT26" s="105"/>
      <c r="GU26" s="105"/>
      <c r="GV26" s="105"/>
      <c r="GW26" s="105"/>
      <c r="GX26" s="105"/>
      <c r="GY26" s="105"/>
      <c r="GZ26" s="105"/>
      <c r="HA26" s="105"/>
      <c r="HB26" s="105"/>
      <c r="HC26" s="105"/>
      <c r="HD26" s="105"/>
      <c r="HE26" s="105"/>
      <c r="HF26" s="105"/>
      <c r="HG26" s="105"/>
      <c r="HH26" s="105"/>
      <c r="HI26" s="105"/>
      <c r="HJ26" s="105"/>
      <c r="HK26" s="105"/>
      <c r="HL26" s="105"/>
      <c r="HM26" s="105"/>
      <c r="HN26" s="105"/>
      <c r="HO26" s="105"/>
      <c r="HP26" s="105"/>
      <c r="HQ26" s="105"/>
      <c r="HR26" s="105"/>
      <c r="HS26" s="105"/>
      <c r="HT26" s="105"/>
      <c r="HU26" s="105"/>
      <c r="HV26" s="105"/>
      <c r="HW26" s="105"/>
      <c r="HX26" s="105"/>
      <c r="HY26" s="105"/>
      <c r="HZ26" s="105"/>
      <c r="IA26" s="105"/>
      <c r="IB26" s="105"/>
      <c r="IC26" s="105"/>
      <c r="ID26" s="105"/>
      <c r="IE26" s="105"/>
      <c r="IF26" s="105"/>
      <c r="IG26" s="105"/>
      <c r="IH26" s="105"/>
      <c r="II26" s="105"/>
      <c r="IJ26" s="105"/>
      <c r="IK26" s="105"/>
      <c r="IL26" s="105"/>
      <c r="IM26" s="105"/>
      <c r="IN26" s="105"/>
      <c r="IO26" s="105"/>
      <c r="IP26" s="105"/>
      <c r="IQ26" s="105"/>
      <c r="IR26" s="105"/>
      <c r="IS26" s="105"/>
      <c r="IT26" s="105"/>
      <c r="IU26" s="105"/>
      <c r="IV26" s="105"/>
    </row>
    <row r="27" spans="1:256" ht="63.75">
      <c r="A27" s="111" t="s">
        <v>294</v>
      </c>
      <c r="B27" s="147" t="s">
        <v>275</v>
      </c>
      <c r="C27" s="138" t="s">
        <v>348</v>
      </c>
      <c r="D27" s="169">
        <v>569.7</v>
      </c>
      <c r="E27" s="137">
        <v>2017</v>
      </c>
      <c r="F27" s="168" t="s">
        <v>436</v>
      </c>
      <c r="G27" s="6">
        <v>314</v>
      </c>
      <c r="H27" s="7"/>
      <c r="I27" s="7">
        <v>157</v>
      </c>
      <c r="J27" s="6">
        <v>157</v>
      </c>
      <c r="K27" s="6"/>
      <c r="L27" s="6"/>
      <c r="M27" s="6"/>
      <c r="N27" s="6"/>
      <c r="O27" s="8">
        <f t="shared" si="1"/>
        <v>157</v>
      </c>
      <c r="P27" s="8"/>
      <c r="Q27" s="9"/>
      <c r="R27" s="9">
        <v>157</v>
      </c>
      <c r="S27" s="9"/>
      <c r="T27" s="9">
        <v>157</v>
      </c>
      <c r="U27" s="9"/>
      <c r="V27" s="9"/>
      <c r="W27" s="156"/>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c r="DP27" s="105"/>
      <c r="DQ27" s="105"/>
      <c r="DR27" s="105"/>
      <c r="DS27" s="105"/>
      <c r="DT27" s="105"/>
      <c r="DU27" s="105"/>
      <c r="DV27" s="105"/>
      <c r="DW27" s="105"/>
      <c r="DX27" s="105"/>
      <c r="DY27" s="105"/>
      <c r="DZ27" s="105"/>
      <c r="EA27" s="105"/>
      <c r="EB27" s="105"/>
      <c r="EC27" s="105"/>
      <c r="ED27" s="105"/>
      <c r="EE27" s="105"/>
      <c r="EF27" s="105"/>
      <c r="EG27" s="105"/>
      <c r="EH27" s="105"/>
      <c r="EI27" s="105"/>
      <c r="EJ27" s="105"/>
      <c r="EK27" s="105"/>
      <c r="EL27" s="105"/>
      <c r="EM27" s="105"/>
      <c r="EN27" s="105"/>
      <c r="EO27" s="105"/>
      <c r="EP27" s="105"/>
      <c r="EQ27" s="105"/>
      <c r="ER27" s="105"/>
      <c r="ES27" s="105"/>
      <c r="ET27" s="105"/>
      <c r="EU27" s="105"/>
      <c r="EV27" s="105"/>
      <c r="EW27" s="105"/>
      <c r="EX27" s="105"/>
      <c r="EY27" s="105"/>
      <c r="EZ27" s="105"/>
      <c r="FA27" s="105"/>
      <c r="FB27" s="105"/>
      <c r="FC27" s="105"/>
      <c r="FD27" s="105"/>
      <c r="FE27" s="105"/>
      <c r="FF27" s="105"/>
      <c r="FG27" s="105"/>
      <c r="FH27" s="105"/>
      <c r="FI27" s="105"/>
      <c r="FJ27" s="105"/>
      <c r="FK27" s="105"/>
      <c r="FL27" s="105"/>
      <c r="FM27" s="105"/>
      <c r="FN27" s="105"/>
      <c r="FO27" s="105"/>
      <c r="FP27" s="105"/>
      <c r="FQ27" s="105"/>
      <c r="FR27" s="105"/>
      <c r="FS27" s="105"/>
      <c r="FT27" s="105"/>
      <c r="FU27" s="105"/>
      <c r="FV27" s="105"/>
      <c r="FW27" s="105"/>
      <c r="FX27" s="105"/>
      <c r="FY27" s="105"/>
      <c r="FZ27" s="105"/>
      <c r="GA27" s="105"/>
      <c r="GB27" s="105"/>
      <c r="GC27" s="105"/>
      <c r="GD27" s="105"/>
      <c r="GE27" s="105"/>
      <c r="GF27" s="105"/>
      <c r="GG27" s="105"/>
      <c r="GH27" s="105"/>
      <c r="GI27" s="105"/>
      <c r="GJ27" s="105"/>
      <c r="GK27" s="105"/>
      <c r="GL27" s="105"/>
      <c r="GM27" s="105"/>
      <c r="GN27" s="105"/>
      <c r="GO27" s="105"/>
      <c r="GP27" s="105"/>
      <c r="GQ27" s="105"/>
      <c r="GR27" s="105"/>
      <c r="GS27" s="105"/>
      <c r="GT27" s="105"/>
      <c r="GU27" s="105"/>
      <c r="GV27" s="105"/>
      <c r="GW27" s="105"/>
      <c r="GX27" s="105"/>
      <c r="GY27" s="105"/>
      <c r="GZ27" s="105"/>
      <c r="HA27" s="105"/>
      <c r="HB27" s="105"/>
      <c r="HC27" s="105"/>
      <c r="HD27" s="105"/>
      <c r="HE27" s="105"/>
      <c r="HF27" s="105"/>
      <c r="HG27" s="105"/>
      <c r="HH27" s="105"/>
      <c r="HI27" s="105"/>
      <c r="HJ27" s="105"/>
      <c r="HK27" s="105"/>
      <c r="HL27" s="105"/>
      <c r="HM27" s="105"/>
      <c r="HN27" s="105"/>
      <c r="HO27" s="105"/>
      <c r="HP27" s="105"/>
      <c r="HQ27" s="105"/>
      <c r="HR27" s="105"/>
      <c r="HS27" s="105"/>
      <c r="HT27" s="105"/>
      <c r="HU27" s="105"/>
      <c r="HV27" s="105"/>
      <c r="HW27" s="105"/>
      <c r="HX27" s="105"/>
      <c r="HY27" s="105"/>
      <c r="HZ27" s="105"/>
      <c r="IA27" s="105"/>
      <c r="IB27" s="105"/>
      <c r="IC27" s="105"/>
      <c r="ID27" s="105"/>
      <c r="IE27" s="105"/>
      <c r="IF27" s="105"/>
      <c r="IG27" s="105"/>
      <c r="IH27" s="105"/>
      <c r="II27" s="105"/>
      <c r="IJ27" s="105"/>
      <c r="IK27" s="105"/>
      <c r="IL27" s="105"/>
      <c r="IM27" s="105"/>
      <c r="IN27" s="105"/>
      <c r="IO27" s="105"/>
      <c r="IP27" s="105"/>
      <c r="IQ27" s="105"/>
      <c r="IR27" s="105"/>
      <c r="IS27" s="105"/>
      <c r="IT27" s="105"/>
      <c r="IU27" s="105"/>
      <c r="IV27" s="105"/>
    </row>
    <row r="28" spans="1:256" ht="63.75">
      <c r="A28" s="111" t="s">
        <v>295</v>
      </c>
      <c r="B28" s="147" t="s">
        <v>276</v>
      </c>
      <c r="C28" s="138" t="s">
        <v>340</v>
      </c>
      <c r="D28" s="169">
        <v>700</v>
      </c>
      <c r="E28" s="137">
        <v>2017</v>
      </c>
      <c r="F28" s="168" t="s">
        <v>437</v>
      </c>
      <c r="G28" s="6">
        <v>746</v>
      </c>
      <c r="H28" s="7"/>
      <c r="I28" s="7">
        <v>370</v>
      </c>
      <c r="J28" s="6">
        <v>376</v>
      </c>
      <c r="K28" s="6"/>
      <c r="L28" s="6"/>
      <c r="M28" s="6"/>
      <c r="N28" s="6"/>
      <c r="O28" s="8">
        <f t="shared" si="1"/>
        <v>376</v>
      </c>
      <c r="P28" s="8"/>
      <c r="Q28" s="9"/>
      <c r="R28" s="9">
        <v>376</v>
      </c>
      <c r="S28" s="9"/>
      <c r="T28" s="9">
        <v>370</v>
      </c>
      <c r="U28" s="9"/>
      <c r="V28" s="9"/>
      <c r="W28" s="156"/>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5"/>
      <c r="CN28" s="105"/>
      <c r="CO28" s="105"/>
      <c r="CP28" s="105"/>
      <c r="CQ28" s="105"/>
      <c r="CR28" s="105"/>
      <c r="CS28" s="105"/>
      <c r="CT28" s="105"/>
      <c r="CU28" s="105"/>
      <c r="CV28" s="105"/>
      <c r="CW28" s="105"/>
      <c r="CX28" s="105"/>
      <c r="CY28" s="105"/>
      <c r="CZ28" s="105"/>
      <c r="DA28" s="105"/>
      <c r="DB28" s="105"/>
      <c r="DC28" s="105"/>
      <c r="DD28" s="105"/>
      <c r="DE28" s="105"/>
      <c r="DF28" s="105"/>
      <c r="DG28" s="105"/>
      <c r="DH28" s="105"/>
      <c r="DI28" s="105"/>
      <c r="DJ28" s="105"/>
      <c r="DK28" s="105"/>
      <c r="DL28" s="105"/>
      <c r="DM28" s="105"/>
      <c r="DN28" s="105"/>
      <c r="DO28" s="105"/>
      <c r="DP28" s="105"/>
      <c r="DQ28" s="105"/>
      <c r="DR28" s="105"/>
      <c r="DS28" s="105"/>
      <c r="DT28" s="105"/>
      <c r="DU28" s="105"/>
      <c r="DV28" s="105"/>
      <c r="DW28" s="105"/>
      <c r="DX28" s="105"/>
      <c r="DY28" s="105"/>
      <c r="DZ28" s="105"/>
      <c r="EA28" s="105"/>
      <c r="EB28" s="105"/>
      <c r="EC28" s="105"/>
      <c r="ED28" s="105"/>
      <c r="EE28" s="105"/>
      <c r="EF28" s="105"/>
      <c r="EG28" s="105"/>
      <c r="EH28" s="105"/>
      <c r="EI28" s="105"/>
      <c r="EJ28" s="105"/>
      <c r="EK28" s="105"/>
      <c r="EL28" s="105"/>
      <c r="EM28" s="105"/>
      <c r="EN28" s="105"/>
      <c r="EO28" s="105"/>
      <c r="EP28" s="105"/>
      <c r="EQ28" s="105"/>
      <c r="ER28" s="105"/>
      <c r="ES28" s="105"/>
      <c r="ET28" s="105"/>
      <c r="EU28" s="105"/>
      <c r="EV28" s="105"/>
      <c r="EW28" s="105"/>
      <c r="EX28" s="105"/>
      <c r="EY28" s="105"/>
      <c r="EZ28" s="105"/>
      <c r="FA28" s="105"/>
      <c r="FB28" s="105"/>
      <c r="FC28" s="105"/>
      <c r="FD28" s="105"/>
      <c r="FE28" s="105"/>
      <c r="FF28" s="105"/>
      <c r="FG28" s="105"/>
      <c r="FH28" s="105"/>
      <c r="FI28" s="105"/>
      <c r="FJ28" s="105"/>
      <c r="FK28" s="105"/>
      <c r="FL28" s="105"/>
      <c r="FM28" s="105"/>
      <c r="FN28" s="105"/>
      <c r="FO28" s="105"/>
      <c r="FP28" s="105"/>
      <c r="FQ28" s="105"/>
      <c r="FR28" s="105"/>
      <c r="FS28" s="105"/>
      <c r="FT28" s="105"/>
      <c r="FU28" s="105"/>
      <c r="FV28" s="105"/>
      <c r="FW28" s="105"/>
      <c r="FX28" s="105"/>
      <c r="FY28" s="105"/>
      <c r="FZ28" s="105"/>
      <c r="GA28" s="105"/>
      <c r="GB28" s="105"/>
      <c r="GC28" s="105"/>
      <c r="GD28" s="105"/>
      <c r="GE28" s="105"/>
      <c r="GF28" s="105"/>
      <c r="GG28" s="105"/>
      <c r="GH28" s="105"/>
      <c r="GI28" s="105"/>
      <c r="GJ28" s="105"/>
      <c r="GK28" s="105"/>
      <c r="GL28" s="105"/>
      <c r="GM28" s="105"/>
      <c r="GN28" s="105"/>
      <c r="GO28" s="105"/>
      <c r="GP28" s="105"/>
      <c r="GQ28" s="105"/>
      <c r="GR28" s="105"/>
      <c r="GS28" s="105"/>
      <c r="GT28" s="105"/>
      <c r="GU28" s="105"/>
      <c r="GV28" s="105"/>
      <c r="GW28" s="105"/>
      <c r="GX28" s="105"/>
      <c r="GY28" s="105"/>
      <c r="GZ28" s="105"/>
      <c r="HA28" s="105"/>
      <c r="HB28" s="105"/>
      <c r="HC28" s="105"/>
      <c r="HD28" s="105"/>
      <c r="HE28" s="105"/>
      <c r="HF28" s="105"/>
      <c r="HG28" s="105"/>
      <c r="HH28" s="105"/>
      <c r="HI28" s="105"/>
      <c r="HJ28" s="105"/>
      <c r="HK28" s="105"/>
      <c r="HL28" s="105"/>
      <c r="HM28" s="105"/>
      <c r="HN28" s="105"/>
      <c r="HO28" s="105"/>
      <c r="HP28" s="105"/>
      <c r="HQ28" s="105"/>
      <c r="HR28" s="105"/>
      <c r="HS28" s="105"/>
      <c r="HT28" s="105"/>
      <c r="HU28" s="105"/>
      <c r="HV28" s="105"/>
      <c r="HW28" s="105"/>
      <c r="HX28" s="105"/>
      <c r="HY28" s="105"/>
      <c r="HZ28" s="105"/>
      <c r="IA28" s="105"/>
      <c r="IB28" s="105"/>
      <c r="IC28" s="105"/>
      <c r="ID28" s="105"/>
      <c r="IE28" s="105"/>
      <c r="IF28" s="105"/>
      <c r="IG28" s="105"/>
      <c r="IH28" s="105"/>
      <c r="II28" s="105"/>
      <c r="IJ28" s="105"/>
      <c r="IK28" s="105"/>
      <c r="IL28" s="105"/>
      <c r="IM28" s="105"/>
      <c r="IN28" s="105"/>
      <c r="IO28" s="105"/>
      <c r="IP28" s="105"/>
      <c r="IQ28" s="105"/>
      <c r="IR28" s="105"/>
      <c r="IS28" s="105"/>
      <c r="IT28" s="105"/>
      <c r="IU28" s="105"/>
      <c r="IV28" s="105"/>
    </row>
    <row r="29" spans="1:256" ht="63.75">
      <c r="A29" s="111" t="s">
        <v>296</v>
      </c>
      <c r="B29" s="147" t="s">
        <v>277</v>
      </c>
      <c r="C29" s="138" t="s">
        <v>341</v>
      </c>
      <c r="D29" s="169">
        <v>560.3</v>
      </c>
      <c r="E29" s="137">
        <v>2017</v>
      </c>
      <c r="F29" s="168" t="s">
        <v>438</v>
      </c>
      <c r="G29" s="6">
        <v>174</v>
      </c>
      <c r="H29" s="7"/>
      <c r="I29" s="7">
        <v>60</v>
      </c>
      <c r="J29" s="6">
        <v>114</v>
      </c>
      <c r="K29" s="6"/>
      <c r="L29" s="6"/>
      <c r="M29" s="6"/>
      <c r="N29" s="6"/>
      <c r="O29" s="8">
        <f t="shared" si="1"/>
        <v>114</v>
      </c>
      <c r="P29" s="8"/>
      <c r="Q29" s="9"/>
      <c r="R29" s="9">
        <v>114</v>
      </c>
      <c r="S29" s="9"/>
      <c r="T29" s="9">
        <v>60</v>
      </c>
      <c r="U29" s="9"/>
      <c r="V29" s="9"/>
      <c r="W29" s="156"/>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c r="CB29" s="105"/>
      <c r="CC29" s="105"/>
      <c r="CD29" s="105"/>
      <c r="CE29" s="105"/>
      <c r="CF29" s="105"/>
      <c r="CG29" s="105"/>
      <c r="CH29" s="105"/>
      <c r="CI29" s="105"/>
      <c r="CJ29" s="105"/>
      <c r="CK29" s="105"/>
      <c r="CL29" s="105"/>
      <c r="CM29" s="105"/>
      <c r="CN29" s="105"/>
      <c r="CO29" s="105"/>
      <c r="CP29" s="105"/>
      <c r="CQ29" s="105"/>
      <c r="CR29" s="105"/>
      <c r="CS29" s="105"/>
      <c r="CT29" s="105"/>
      <c r="CU29" s="105"/>
      <c r="CV29" s="105"/>
      <c r="CW29" s="105"/>
      <c r="CX29" s="105"/>
      <c r="CY29" s="105"/>
      <c r="CZ29" s="105"/>
      <c r="DA29" s="105"/>
      <c r="DB29" s="105"/>
      <c r="DC29" s="105"/>
      <c r="DD29" s="105"/>
      <c r="DE29" s="105"/>
      <c r="DF29" s="105"/>
      <c r="DG29" s="105"/>
      <c r="DH29" s="105"/>
      <c r="DI29" s="105"/>
      <c r="DJ29" s="105"/>
      <c r="DK29" s="105"/>
      <c r="DL29" s="105"/>
      <c r="DM29" s="105"/>
      <c r="DN29" s="105"/>
      <c r="DO29" s="105"/>
      <c r="DP29" s="105"/>
      <c r="DQ29" s="105"/>
      <c r="DR29" s="105"/>
      <c r="DS29" s="105"/>
      <c r="DT29" s="105"/>
      <c r="DU29" s="105"/>
      <c r="DV29" s="105"/>
      <c r="DW29" s="105"/>
      <c r="DX29" s="105"/>
      <c r="DY29" s="105"/>
      <c r="DZ29" s="105"/>
      <c r="EA29" s="105"/>
      <c r="EB29" s="105"/>
      <c r="EC29" s="105"/>
      <c r="ED29" s="105"/>
      <c r="EE29" s="105"/>
      <c r="EF29" s="105"/>
      <c r="EG29" s="105"/>
      <c r="EH29" s="105"/>
      <c r="EI29" s="105"/>
      <c r="EJ29" s="105"/>
      <c r="EK29" s="105"/>
      <c r="EL29" s="105"/>
      <c r="EM29" s="105"/>
      <c r="EN29" s="105"/>
      <c r="EO29" s="105"/>
      <c r="EP29" s="105"/>
      <c r="EQ29" s="105"/>
      <c r="ER29" s="105"/>
      <c r="ES29" s="105"/>
      <c r="ET29" s="105"/>
      <c r="EU29" s="105"/>
      <c r="EV29" s="105"/>
      <c r="EW29" s="105"/>
      <c r="EX29" s="105"/>
      <c r="EY29" s="105"/>
      <c r="EZ29" s="105"/>
      <c r="FA29" s="105"/>
      <c r="FB29" s="105"/>
      <c r="FC29" s="105"/>
      <c r="FD29" s="105"/>
      <c r="FE29" s="105"/>
      <c r="FF29" s="105"/>
      <c r="FG29" s="105"/>
      <c r="FH29" s="105"/>
      <c r="FI29" s="105"/>
      <c r="FJ29" s="105"/>
      <c r="FK29" s="105"/>
      <c r="FL29" s="105"/>
      <c r="FM29" s="105"/>
      <c r="FN29" s="105"/>
      <c r="FO29" s="105"/>
      <c r="FP29" s="105"/>
      <c r="FQ29" s="105"/>
      <c r="FR29" s="105"/>
      <c r="FS29" s="105"/>
      <c r="FT29" s="105"/>
      <c r="FU29" s="105"/>
      <c r="FV29" s="105"/>
      <c r="FW29" s="105"/>
      <c r="FX29" s="105"/>
      <c r="FY29" s="105"/>
      <c r="FZ29" s="105"/>
      <c r="GA29" s="105"/>
      <c r="GB29" s="105"/>
      <c r="GC29" s="105"/>
      <c r="GD29" s="105"/>
      <c r="GE29" s="105"/>
      <c r="GF29" s="105"/>
      <c r="GG29" s="105"/>
      <c r="GH29" s="105"/>
      <c r="GI29" s="105"/>
      <c r="GJ29" s="105"/>
      <c r="GK29" s="105"/>
      <c r="GL29" s="105"/>
      <c r="GM29" s="105"/>
      <c r="GN29" s="105"/>
      <c r="GO29" s="105"/>
      <c r="GP29" s="105"/>
      <c r="GQ29" s="105"/>
      <c r="GR29" s="105"/>
      <c r="GS29" s="105"/>
      <c r="GT29" s="105"/>
      <c r="GU29" s="105"/>
      <c r="GV29" s="105"/>
      <c r="GW29" s="105"/>
      <c r="GX29" s="105"/>
      <c r="GY29" s="105"/>
      <c r="GZ29" s="105"/>
      <c r="HA29" s="105"/>
      <c r="HB29" s="105"/>
      <c r="HC29" s="105"/>
      <c r="HD29" s="105"/>
      <c r="HE29" s="105"/>
      <c r="HF29" s="105"/>
      <c r="HG29" s="105"/>
      <c r="HH29" s="105"/>
      <c r="HI29" s="105"/>
      <c r="HJ29" s="105"/>
      <c r="HK29" s="105"/>
      <c r="HL29" s="105"/>
      <c r="HM29" s="105"/>
      <c r="HN29" s="105"/>
      <c r="HO29" s="105"/>
      <c r="HP29" s="105"/>
      <c r="HQ29" s="105"/>
      <c r="HR29" s="105"/>
      <c r="HS29" s="105"/>
      <c r="HT29" s="105"/>
      <c r="HU29" s="105"/>
      <c r="HV29" s="105"/>
      <c r="HW29" s="105"/>
      <c r="HX29" s="105"/>
      <c r="HY29" s="105"/>
      <c r="HZ29" s="105"/>
      <c r="IA29" s="105"/>
      <c r="IB29" s="105"/>
      <c r="IC29" s="105"/>
      <c r="ID29" s="105"/>
      <c r="IE29" s="105"/>
      <c r="IF29" s="105"/>
      <c r="IG29" s="105"/>
      <c r="IH29" s="105"/>
      <c r="II29" s="105"/>
      <c r="IJ29" s="105"/>
      <c r="IK29" s="105"/>
      <c r="IL29" s="105"/>
      <c r="IM29" s="105"/>
      <c r="IN29" s="105"/>
      <c r="IO29" s="105"/>
      <c r="IP29" s="105"/>
      <c r="IQ29" s="105"/>
      <c r="IR29" s="105"/>
      <c r="IS29" s="105"/>
      <c r="IT29" s="105"/>
      <c r="IU29" s="105"/>
      <c r="IV29" s="105"/>
    </row>
    <row r="30" spans="1:256" ht="63.75">
      <c r="A30" s="111" t="s">
        <v>297</v>
      </c>
      <c r="B30" s="147" t="s">
        <v>278</v>
      </c>
      <c r="C30" s="138" t="s">
        <v>342</v>
      </c>
      <c r="D30" s="169">
        <v>460.8</v>
      </c>
      <c r="E30" s="137">
        <v>2017</v>
      </c>
      <c r="F30" s="168" t="s">
        <v>439</v>
      </c>
      <c r="G30" s="7">
        <v>208</v>
      </c>
      <c r="H30" s="7"/>
      <c r="I30" s="7">
        <v>104</v>
      </c>
      <c r="J30" s="6">
        <v>104</v>
      </c>
      <c r="K30" s="6"/>
      <c r="L30" s="6"/>
      <c r="M30" s="6"/>
      <c r="N30" s="6"/>
      <c r="O30" s="8">
        <f t="shared" si="1"/>
        <v>104</v>
      </c>
      <c r="P30" s="8"/>
      <c r="Q30" s="9"/>
      <c r="R30" s="9">
        <v>104</v>
      </c>
      <c r="S30" s="9"/>
      <c r="T30" s="9">
        <v>104</v>
      </c>
      <c r="U30" s="9"/>
      <c r="V30" s="9"/>
      <c r="W30" s="156"/>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5"/>
      <c r="BY30" s="105"/>
      <c r="BZ30" s="105"/>
      <c r="CA30" s="105"/>
      <c r="CB30" s="105"/>
      <c r="CC30" s="105"/>
      <c r="CD30" s="105"/>
      <c r="CE30" s="105"/>
      <c r="CF30" s="105"/>
      <c r="CG30" s="105"/>
      <c r="CH30" s="105"/>
      <c r="CI30" s="105"/>
      <c r="CJ30" s="105"/>
      <c r="CK30" s="105"/>
      <c r="CL30" s="105"/>
      <c r="CM30" s="105"/>
      <c r="CN30" s="105"/>
      <c r="CO30" s="105"/>
      <c r="CP30" s="105"/>
      <c r="CQ30" s="105"/>
      <c r="CR30" s="105"/>
      <c r="CS30" s="105"/>
      <c r="CT30" s="105"/>
      <c r="CU30" s="105"/>
      <c r="CV30" s="105"/>
      <c r="CW30" s="105"/>
      <c r="CX30" s="105"/>
      <c r="CY30" s="105"/>
      <c r="CZ30" s="105"/>
      <c r="DA30" s="105"/>
      <c r="DB30" s="105"/>
      <c r="DC30" s="105"/>
      <c r="DD30" s="105"/>
      <c r="DE30" s="105"/>
      <c r="DF30" s="105"/>
      <c r="DG30" s="105"/>
      <c r="DH30" s="105"/>
      <c r="DI30" s="105"/>
      <c r="DJ30" s="105"/>
      <c r="DK30" s="105"/>
      <c r="DL30" s="105"/>
      <c r="DM30" s="105"/>
      <c r="DN30" s="105"/>
      <c r="DO30" s="105"/>
      <c r="DP30" s="105"/>
      <c r="DQ30" s="105"/>
      <c r="DR30" s="105"/>
      <c r="DS30" s="105"/>
      <c r="DT30" s="105"/>
      <c r="DU30" s="105"/>
      <c r="DV30" s="105"/>
      <c r="DW30" s="105"/>
      <c r="DX30" s="105"/>
      <c r="DY30" s="105"/>
      <c r="DZ30" s="105"/>
      <c r="EA30" s="105"/>
      <c r="EB30" s="105"/>
      <c r="EC30" s="105"/>
      <c r="ED30" s="105"/>
      <c r="EE30" s="105"/>
      <c r="EF30" s="105"/>
      <c r="EG30" s="105"/>
      <c r="EH30" s="105"/>
      <c r="EI30" s="105"/>
      <c r="EJ30" s="105"/>
      <c r="EK30" s="105"/>
      <c r="EL30" s="105"/>
      <c r="EM30" s="105"/>
      <c r="EN30" s="105"/>
      <c r="EO30" s="105"/>
      <c r="EP30" s="105"/>
      <c r="EQ30" s="105"/>
      <c r="ER30" s="105"/>
      <c r="ES30" s="105"/>
      <c r="ET30" s="105"/>
      <c r="EU30" s="105"/>
      <c r="EV30" s="105"/>
      <c r="EW30" s="105"/>
      <c r="EX30" s="105"/>
      <c r="EY30" s="105"/>
      <c r="EZ30" s="105"/>
      <c r="FA30" s="105"/>
      <c r="FB30" s="105"/>
      <c r="FC30" s="105"/>
      <c r="FD30" s="105"/>
      <c r="FE30" s="105"/>
      <c r="FF30" s="105"/>
      <c r="FG30" s="105"/>
      <c r="FH30" s="105"/>
      <c r="FI30" s="105"/>
      <c r="FJ30" s="105"/>
      <c r="FK30" s="105"/>
      <c r="FL30" s="105"/>
      <c r="FM30" s="105"/>
      <c r="FN30" s="105"/>
      <c r="FO30" s="105"/>
      <c r="FP30" s="105"/>
      <c r="FQ30" s="105"/>
      <c r="FR30" s="105"/>
      <c r="FS30" s="105"/>
      <c r="FT30" s="105"/>
      <c r="FU30" s="105"/>
      <c r="FV30" s="105"/>
      <c r="FW30" s="105"/>
      <c r="FX30" s="105"/>
      <c r="FY30" s="105"/>
      <c r="FZ30" s="105"/>
      <c r="GA30" s="105"/>
      <c r="GB30" s="105"/>
      <c r="GC30" s="105"/>
      <c r="GD30" s="105"/>
      <c r="GE30" s="105"/>
      <c r="GF30" s="105"/>
      <c r="GG30" s="105"/>
      <c r="GH30" s="105"/>
      <c r="GI30" s="105"/>
      <c r="GJ30" s="105"/>
      <c r="GK30" s="105"/>
      <c r="GL30" s="105"/>
      <c r="GM30" s="105"/>
      <c r="GN30" s="105"/>
      <c r="GO30" s="105"/>
      <c r="GP30" s="105"/>
      <c r="GQ30" s="105"/>
      <c r="GR30" s="105"/>
      <c r="GS30" s="105"/>
      <c r="GT30" s="105"/>
      <c r="GU30" s="105"/>
      <c r="GV30" s="105"/>
      <c r="GW30" s="105"/>
      <c r="GX30" s="105"/>
      <c r="GY30" s="105"/>
      <c r="GZ30" s="105"/>
      <c r="HA30" s="105"/>
      <c r="HB30" s="105"/>
      <c r="HC30" s="105"/>
      <c r="HD30" s="105"/>
      <c r="HE30" s="105"/>
      <c r="HF30" s="105"/>
      <c r="HG30" s="105"/>
      <c r="HH30" s="105"/>
      <c r="HI30" s="105"/>
      <c r="HJ30" s="105"/>
      <c r="HK30" s="105"/>
      <c r="HL30" s="105"/>
      <c r="HM30" s="105"/>
      <c r="HN30" s="105"/>
      <c r="HO30" s="105"/>
      <c r="HP30" s="105"/>
      <c r="HQ30" s="105"/>
      <c r="HR30" s="105"/>
      <c r="HS30" s="105"/>
      <c r="HT30" s="105"/>
      <c r="HU30" s="105"/>
      <c r="HV30" s="105"/>
      <c r="HW30" s="105"/>
      <c r="HX30" s="105"/>
      <c r="HY30" s="105"/>
      <c r="HZ30" s="105"/>
      <c r="IA30" s="105"/>
      <c r="IB30" s="105"/>
      <c r="IC30" s="105"/>
      <c r="ID30" s="105"/>
      <c r="IE30" s="105"/>
      <c r="IF30" s="105"/>
      <c r="IG30" s="105"/>
      <c r="IH30" s="105"/>
      <c r="II30" s="105"/>
      <c r="IJ30" s="105"/>
      <c r="IK30" s="105"/>
      <c r="IL30" s="105"/>
      <c r="IM30" s="105"/>
      <c r="IN30" s="105"/>
      <c r="IO30" s="105"/>
      <c r="IP30" s="105"/>
      <c r="IQ30" s="105"/>
      <c r="IR30" s="105"/>
      <c r="IS30" s="105"/>
      <c r="IT30" s="105"/>
      <c r="IU30" s="105"/>
      <c r="IV30" s="105"/>
    </row>
    <row r="31" spans="1:256" ht="63.75">
      <c r="A31" s="111" t="s">
        <v>298</v>
      </c>
      <c r="B31" s="147" t="s">
        <v>279</v>
      </c>
      <c r="C31" s="138" t="s">
        <v>343</v>
      </c>
      <c r="D31" s="169">
        <v>429.4</v>
      </c>
      <c r="E31" s="137">
        <v>2017</v>
      </c>
      <c r="F31" s="168" t="s">
        <v>440</v>
      </c>
      <c r="G31" s="7">
        <v>206</v>
      </c>
      <c r="H31" s="7"/>
      <c r="I31" s="7">
        <v>90</v>
      </c>
      <c r="J31" s="6">
        <v>116</v>
      </c>
      <c r="K31" s="6"/>
      <c r="L31" s="6"/>
      <c r="M31" s="6"/>
      <c r="N31" s="6"/>
      <c r="O31" s="8">
        <f t="shared" si="1"/>
        <v>116</v>
      </c>
      <c r="P31" s="8"/>
      <c r="Q31" s="9"/>
      <c r="R31" s="9">
        <v>116</v>
      </c>
      <c r="S31" s="9"/>
      <c r="T31" s="9">
        <v>90</v>
      </c>
      <c r="U31" s="9"/>
      <c r="V31" s="9"/>
      <c r="W31" s="156"/>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c r="DH31" s="105"/>
      <c r="DI31" s="105"/>
      <c r="DJ31" s="105"/>
      <c r="DK31" s="105"/>
      <c r="DL31" s="105"/>
      <c r="DM31" s="105"/>
      <c r="DN31" s="105"/>
      <c r="DO31" s="105"/>
      <c r="DP31" s="105"/>
      <c r="DQ31" s="105"/>
      <c r="DR31" s="105"/>
      <c r="DS31" s="105"/>
      <c r="DT31" s="105"/>
      <c r="DU31" s="105"/>
      <c r="DV31" s="105"/>
      <c r="DW31" s="105"/>
      <c r="DX31" s="105"/>
      <c r="DY31" s="105"/>
      <c r="DZ31" s="105"/>
      <c r="EA31" s="105"/>
      <c r="EB31" s="105"/>
      <c r="EC31" s="105"/>
      <c r="ED31" s="105"/>
      <c r="EE31" s="105"/>
      <c r="EF31" s="105"/>
      <c r="EG31" s="105"/>
      <c r="EH31" s="105"/>
      <c r="EI31" s="105"/>
      <c r="EJ31" s="105"/>
      <c r="EK31" s="105"/>
      <c r="EL31" s="105"/>
      <c r="EM31" s="105"/>
      <c r="EN31" s="105"/>
      <c r="EO31" s="105"/>
      <c r="EP31" s="105"/>
      <c r="EQ31" s="105"/>
      <c r="ER31" s="105"/>
      <c r="ES31" s="105"/>
      <c r="ET31" s="105"/>
      <c r="EU31" s="105"/>
      <c r="EV31" s="105"/>
      <c r="EW31" s="105"/>
      <c r="EX31" s="105"/>
      <c r="EY31" s="105"/>
      <c r="EZ31" s="105"/>
      <c r="FA31" s="105"/>
      <c r="FB31" s="105"/>
      <c r="FC31" s="105"/>
      <c r="FD31" s="105"/>
      <c r="FE31" s="105"/>
      <c r="FF31" s="105"/>
      <c r="FG31" s="105"/>
      <c r="FH31" s="105"/>
      <c r="FI31" s="105"/>
      <c r="FJ31" s="105"/>
      <c r="FK31" s="105"/>
      <c r="FL31" s="105"/>
      <c r="FM31" s="105"/>
      <c r="FN31" s="105"/>
      <c r="FO31" s="105"/>
      <c r="FP31" s="105"/>
      <c r="FQ31" s="105"/>
      <c r="FR31" s="105"/>
      <c r="FS31" s="105"/>
      <c r="FT31" s="105"/>
      <c r="FU31" s="105"/>
      <c r="FV31" s="105"/>
      <c r="FW31" s="105"/>
      <c r="FX31" s="105"/>
      <c r="FY31" s="105"/>
      <c r="FZ31" s="105"/>
      <c r="GA31" s="105"/>
      <c r="GB31" s="105"/>
      <c r="GC31" s="105"/>
      <c r="GD31" s="105"/>
      <c r="GE31" s="105"/>
      <c r="GF31" s="105"/>
      <c r="GG31" s="105"/>
      <c r="GH31" s="105"/>
      <c r="GI31" s="105"/>
      <c r="GJ31" s="105"/>
      <c r="GK31" s="105"/>
      <c r="GL31" s="105"/>
      <c r="GM31" s="105"/>
      <c r="GN31" s="105"/>
      <c r="GO31" s="105"/>
      <c r="GP31" s="105"/>
      <c r="GQ31" s="105"/>
      <c r="GR31" s="105"/>
      <c r="GS31" s="105"/>
      <c r="GT31" s="105"/>
      <c r="GU31" s="105"/>
      <c r="GV31" s="105"/>
      <c r="GW31" s="105"/>
      <c r="GX31" s="105"/>
      <c r="GY31" s="105"/>
      <c r="GZ31" s="105"/>
      <c r="HA31" s="105"/>
      <c r="HB31" s="105"/>
      <c r="HC31" s="105"/>
      <c r="HD31" s="105"/>
      <c r="HE31" s="105"/>
      <c r="HF31" s="105"/>
      <c r="HG31" s="105"/>
      <c r="HH31" s="105"/>
      <c r="HI31" s="105"/>
      <c r="HJ31" s="105"/>
      <c r="HK31" s="105"/>
      <c r="HL31" s="105"/>
      <c r="HM31" s="105"/>
      <c r="HN31" s="105"/>
      <c r="HO31" s="105"/>
      <c r="HP31" s="105"/>
      <c r="HQ31" s="105"/>
      <c r="HR31" s="105"/>
      <c r="HS31" s="105"/>
      <c r="HT31" s="105"/>
      <c r="HU31" s="105"/>
      <c r="HV31" s="105"/>
      <c r="HW31" s="105"/>
      <c r="HX31" s="105"/>
      <c r="HY31" s="105"/>
      <c r="HZ31" s="105"/>
      <c r="IA31" s="105"/>
      <c r="IB31" s="105"/>
      <c r="IC31" s="105"/>
      <c r="ID31" s="105"/>
      <c r="IE31" s="105"/>
      <c r="IF31" s="105"/>
      <c r="IG31" s="105"/>
      <c r="IH31" s="105"/>
      <c r="II31" s="105"/>
      <c r="IJ31" s="105"/>
      <c r="IK31" s="105"/>
      <c r="IL31" s="105"/>
      <c r="IM31" s="105"/>
      <c r="IN31" s="105"/>
      <c r="IO31" s="105"/>
      <c r="IP31" s="105"/>
      <c r="IQ31" s="105"/>
      <c r="IR31" s="105"/>
      <c r="IS31" s="105"/>
      <c r="IT31" s="105"/>
      <c r="IU31" s="105"/>
      <c r="IV31" s="105"/>
    </row>
    <row r="32" spans="1:256" ht="63.75">
      <c r="A32" s="111" t="s">
        <v>299</v>
      </c>
      <c r="B32" s="147" t="s">
        <v>280</v>
      </c>
      <c r="C32" s="138" t="s">
        <v>341</v>
      </c>
      <c r="D32" s="169">
        <v>304.9</v>
      </c>
      <c r="E32" s="137">
        <v>2017</v>
      </c>
      <c r="F32" s="168" t="s">
        <v>441</v>
      </c>
      <c r="G32" s="7">
        <v>160</v>
      </c>
      <c r="H32" s="7"/>
      <c r="I32" s="7">
        <v>80</v>
      </c>
      <c r="J32" s="6">
        <v>80</v>
      </c>
      <c r="K32" s="6"/>
      <c r="L32" s="6"/>
      <c r="M32" s="6"/>
      <c r="N32" s="6"/>
      <c r="O32" s="8">
        <f t="shared" si="1"/>
        <v>80</v>
      </c>
      <c r="P32" s="8"/>
      <c r="Q32" s="9"/>
      <c r="R32" s="9">
        <v>80</v>
      </c>
      <c r="S32" s="9"/>
      <c r="T32" s="9">
        <v>80</v>
      </c>
      <c r="U32" s="9"/>
      <c r="V32" s="9"/>
      <c r="W32" s="156"/>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105"/>
      <c r="BZ32" s="105"/>
      <c r="CA32" s="105"/>
      <c r="CB32" s="105"/>
      <c r="CC32" s="105"/>
      <c r="CD32" s="105"/>
      <c r="CE32" s="105"/>
      <c r="CF32" s="105"/>
      <c r="CG32" s="105"/>
      <c r="CH32" s="105"/>
      <c r="CI32" s="105"/>
      <c r="CJ32" s="105"/>
      <c r="CK32" s="105"/>
      <c r="CL32" s="105"/>
      <c r="CM32" s="105"/>
      <c r="CN32" s="105"/>
      <c r="CO32" s="105"/>
      <c r="CP32" s="105"/>
      <c r="CQ32" s="105"/>
      <c r="CR32" s="105"/>
      <c r="CS32" s="105"/>
      <c r="CT32" s="105"/>
      <c r="CU32" s="105"/>
      <c r="CV32" s="105"/>
      <c r="CW32" s="105"/>
      <c r="CX32" s="105"/>
      <c r="CY32" s="105"/>
      <c r="CZ32" s="105"/>
      <c r="DA32" s="105"/>
      <c r="DB32" s="105"/>
      <c r="DC32" s="105"/>
      <c r="DD32" s="105"/>
      <c r="DE32" s="105"/>
      <c r="DF32" s="105"/>
      <c r="DG32" s="105"/>
      <c r="DH32" s="105"/>
      <c r="DI32" s="105"/>
      <c r="DJ32" s="105"/>
      <c r="DK32" s="105"/>
      <c r="DL32" s="105"/>
      <c r="DM32" s="105"/>
      <c r="DN32" s="105"/>
      <c r="DO32" s="105"/>
      <c r="DP32" s="105"/>
      <c r="DQ32" s="105"/>
      <c r="DR32" s="105"/>
      <c r="DS32" s="105"/>
      <c r="DT32" s="105"/>
      <c r="DU32" s="105"/>
      <c r="DV32" s="105"/>
      <c r="DW32" s="105"/>
      <c r="DX32" s="105"/>
      <c r="DY32" s="105"/>
      <c r="DZ32" s="105"/>
      <c r="EA32" s="105"/>
      <c r="EB32" s="105"/>
      <c r="EC32" s="105"/>
      <c r="ED32" s="105"/>
      <c r="EE32" s="105"/>
      <c r="EF32" s="105"/>
      <c r="EG32" s="105"/>
      <c r="EH32" s="105"/>
      <c r="EI32" s="105"/>
      <c r="EJ32" s="105"/>
      <c r="EK32" s="105"/>
      <c r="EL32" s="105"/>
      <c r="EM32" s="105"/>
      <c r="EN32" s="105"/>
      <c r="EO32" s="105"/>
      <c r="EP32" s="105"/>
      <c r="EQ32" s="105"/>
      <c r="ER32" s="105"/>
      <c r="ES32" s="105"/>
      <c r="ET32" s="105"/>
      <c r="EU32" s="105"/>
      <c r="EV32" s="105"/>
      <c r="EW32" s="105"/>
      <c r="EX32" s="105"/>
      <c r="EY32" s="105"/>
      <c r="EZ32" s="105"/>
      <c r="FA32" s="105"/>
      <c r="FB32" s="105"/>
      <c r="FC32" s="105"/>
      <c r="FD32" s="105"/>
      <c r="FE32" s="105"/>
      <c r="FF32" s="105"/>
      <c r="FG32" s="105"/>
      <c r="FH32" s="105"/>
      <c r="FI32" s="105"/>
      <c r="FJ32" s="105"/>
      <c r="FK32" s="105"/>
      <c r="FL32" s="105"/>
      <c r="FM32" s="105"/>
      <c r="FN32" s="105"/>
      <c r="FO32" s="105"/>
      <c r="FP32" s="105"/>
      <c r="FQ32" s="105"/>
      <c r="FR32" s="105"/>
      <c r="FS32" s="105"/>
      <c r="FT32" s="105"/>
      <c r="FU32" s="105"/>
      <c r="FV32" s="105"/>
      <c r="FW32" s="105"/>
      <c r="FX32" s="105"/>
      <c r="FY32" s="105"/>
      <c r="FZ32" s="105"/>
      <c r="GA32" s="105"/>
      <c r="GB32" s="105"/>
      <c r="GC32" s="105"/>
      <c r="GD32" s="105"/>
      <c r="GE32" s="105"/>
      <c r="GF32" s="105"/>
      <c r="GG32" s="105"/>
      <c r="GH32" s="105"/>
      <c r="GI32" s="105"/>
      <c r="GJ32" s="105"/>
      <c r="GK32" s="105"/>
      <c r="GL32" s="105"/>
      <c r="GM32" s="105"/>
      <c r="GN32" s="105"/>
      <c r="GO32" s="105"/>
      <c r="GP32" s="105"/>
      <c r="GQ32" s="105"/>
      <c r="GR32" s="105"/>
      <c r="GS32" s="105"/>
      <c r="GT32" s="105"/>
      <c r="GU32" s="105"/>
      <c r="GV32" s="105"/>
      <c r="GW32" s="105"/>
      <c r="GX32" s="105"/>
      <c r="GY32" s="105"/>
      <c r="GZ32" s="105"/>
      <c r="HA32" s="105"/>
      <c r="HB32" s="105"/>
      <c r="HC32" s="105"/>
      <c r="HD32" s="105"/>
      <c r="HE32" s="105"/>
      <c r="HF32" s="105"/>
      <c r="HG32" s="105"/>
      <c r="HH32" s="105"/>
      <c r="HI32" s="105"/>
      <c r="HJ32" s="105"/>
      <c r="HK32" s="105"/>
      <c r="HL32" s="105"/>
      <c r="HM32" s="105"/>
      <c r="HN32" s="105"/>
      <c r="HO32" s="105"/>
      <c r="HP32" s="105"/>
      <c r="HQ32" s="105"/>
      <c r="HR32" s="105"/>
      <c r="HS32" s="105"/>
      <c r="HT32" s="105"/>
      <c r="HU32" s="105"/>
      <c r="HV32" s="105"/>
      <c r="HW32" s="105"/>
      <c r="HX32" s="105"/>
      <c r="HY32" s="105"/>
      <c r="HZ32" s="105"/>
      <c r="IA32" s="105"/>
      <c r="IB32" s="105"/>
      <c r="IC32" s="105"/>
      <c r="ID32" s="105"/>
      <c r="IE32" s="105"/>
      <c r="IF32" s="105"/>
      <c r="IG32" s="105"/>
      <c r="IH32" s="105"/>
      <c r="II32" s="105"/>
      <c r="IJ32" s="105"/>
      <c r="IK32" s="105"/>
      <c r="IL32" s="105"/>
      <c r="IM32" s="105"/>
      <c r="IN32" s="105"/>
      <c r="IO32" s="105"/>
      <c r="IP32" s="105"/>
      <c r="IQ32" s="105"/>
      <c r="IR32" s="105"/>
      <c r="IS32" s="105"/>
      <c r="IT32" s="105"/>
      <c r="IU32" s="105"/>
      <c r="IV32" s="105"/>
    </row>
    <row r="33" spans="1:256" ht="63.75">
      <c r="A33" s="111" t="s">
        <v>300</v>
      </c>
      <c r="B33" s="147" t="s">
        <v>281</v>
      </c>
      <c r="C33" s="138" t="s">
        <v>344</v>
      </c>
      <c r="D33" s="169">
        <v>456.6</v>
      </c>
      <c r="E33" s="137">
        <v>2017</v>
      </c>
      <c r="F33" s="168" t="s">
        <v>472</v>
      </c>
      <c r="G33" s="7">
        <v>284</v>
      </c>
      <c r="H33" s="7"/>
      <c r="I33" s="7">
        <v>142</v>
      </c>
      <c r="J33" s="6">
        <v>142</v>
      </c>
      <c r="K33" s="6"/>
      <c r="L33" s="6"/>
      <c r="M33" s="6"/>
      <c r="N33" s="6"/>
      <c r="O33" s="8">
        <f t="shared" si="1"/>
        <v>142</v>
      </c>
      <c r="P33" s="8"/>
      <c r="Q33" s="9"/>
      <c r="R33" s="9">
        <v>142</v>
      </c>
      <c r="S33" s="9"/>
      <c r="T33" s="9">
        <v>142</v>
      </c>
      <c r="U33" s="9"/>
      <c r="V33" s="9"/>
      <c r="W33" s="156"/>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105"/>
      <c r="BY33" s="105"/>
      <c r="BZ33" s="105"/>
      <c r="CA33" s="105"/>
      <c r="CB33" s="105"/>
      <c r="CC33" s="105"/>
      <c r="CD33" s="105"/>
      <c r="CE33" s="105"/>
      <c r="CF33" s="105"/>
      <c r="CG33" s="105"/>
      <c r="CH33" s="105"/>
      <c r="CI33" s="105"/>
      <c r="CJ33" s="105"/>
      <c r="CK33" s="105"/>
      <c r="CL33" s="105"/>
      <c r="CM33" s="105"/>
      <c r="CN33" s="105"/>
      <c r="CO33" s="105"/>
      <c r="CP33" s="105"/>
      <c r="CQ33" s="105"/>
      <c r="CR33" s="105"/>
      <c r="CS33" s="105"/>
      <c r="CT33" s="105"/>
      <c r="CU33" s="105"/>
      <c r="CV33" s="105"/>
      <c r="CW33" s="105"/>
      <c r="CX33" s="105"/>
      <c r="CY33" s="105"/>
      <c r="CZ33" s="105"/>
      <c r="DA33" s="105"/>
      <c r="DB33" s="105"/>
      <c r="DC33" s="105"/>
      <c r="DD33" s="105"/>
      <c r="DE33" s="105"/>
      <c r="DF33" s="105"/>
      <c r="DG33" s="105"/>
      <c r="DH33" s="105"/>
      <c r="DI33" s="105"/>
      <c r="DJ33" s="105"/>
      <c r="DK33" s="105"/>
      <c r="DL33" s="105"/>
      <c r="DM33" s="105"/>
      <c r="DN33" s="105"/>
      <c r="DO33" s="105"/>
      <c r="DP33" s="105"/>
      <c r="DQ33" s="105"/>
      <c r="DR33" s="105"/>
      <c r="DS33" s="105"/>
      <c r="DT33" s="105"/>
      <c r="DU33" s="105"/>
      <c r="DV33" s="105"/>
      <c r="DW33" s="105"/>
      <c r="DX33" s="105"/>
      <c r="DY33" s="105"/>
      <c r="DZ33" s="105"/>
      <c r="EA33" s="105"/>
      <c r="EB33" s="105"/>
      <c r="EC33" s="105"/>
      <c r="ED33" s="105"/>
      <c r="EE33" s="105"/>
      <c r="EF33" s="105"/>
      <c r="EG33" s="105"/>
      <c r="EH33" s="105"/>
      <c r="EI33" s="105"/>
      <c r="EJ33" s="105"/>
      <c r="EK33" s="105"/>
      <c r="EL33" s="105"/>
      <c r="EM33" s="105"/>
      <c r="EN33" s="105"/>
      <c r="EO33" s="105"/>
      <c r="EP33" s="105"/>
      <c r="EQ33" s="105"/>
      <c r="ER33" s="105"/>
      <c r="ES33" s="105"/>
      <c r="ET33" s="105"/>
      <c r="EU33" s="105"/>
      <c r="EV33" s="105"/>
      <c r="EW33" s="105"/>
      <c r="EX33" s="105"/>
      <c r="EY33" s="105"/>
      <c r="EZ33" s="105"/>
      <c r="FA33" s="105"/>
      <c r="FB33" s="105"/>
      <c r="FC33" s="105"/>
      <c r="FD33" s="105"/>
      <c r="FE33" s="105"/>
      <c r="FF33" s="105"/>
      <c r="FG33" s="105"/>
      <c r="FH33" s="105"/>
      <c r="FI33" s="105"/>
      <c r="FJ33" s="105"/>
      <c r="FK33" s="105"/>
      <c r="FL33" s="105"/>
      <c r="FM33" s="105"/>
      <c r="FN33" s="105"/>
      <c r="FO33" s="105"/>
      <c r="FP33" s="105"/>
      <c r="FQ33" s="105"/>
      <c r="FR33" s="105"/>
      <c r="FS33" s="105"/>
      <c r="FT33" s="105"/>
      <c r="FU33" s="105"/>
      <c r="FV33" s="105"/>
      <c r="FW33" s="105"/>
      <c r="FX33" s="105"/>
      <c r="FY33" s="105"/>
      <c r="FZ33" s="105"/>
      <c r="GA33" s="105"/>
      <c r="GB33" s="105"/>
      <c r="GC33" s="105"/>
      <c r="GD33" s="105"/>
      <c r="GE33" s="105"/>
      <c r="GF33" s="105"/>
      <c r="GG33" s="105"/>
      <c r="GH33" s="105"/>
      <c r="GI33" s="105"/>
      <c r="GJ33" s="105"/>
      <c r="GK33" s="105"/>
      <c r="GL33" s="105"/>
      <c r="GM33" s="105"/>
      <c r="GN33" s="105"/>
      <c r="GO33" s="105"/>
      <c r="GP33" s="105"/>
      <c r="GQ33" s="105"/>
      <c r="GR33" s="105"/>
      <c r="GS33" s="105"/>
      <c r="GT33" s="105"/>
      <c r="GU33" s="105"/>
      <c r="GV33" s="105"/>
      <c r="GW33" s="105"/>
      <c r="GX33" s="105"/>
      <c r="GY33" s="105"/>
      <c r="GZ33" s="105"/>
      <c r="HA33" s="105"/>
      <c r="HB33" s="105"/>
      <c r="HC33" s="105"/>
      <c r="HD33" s="105"/>
      <c r="HE33" s="105"/>
      <c r="HF33" s="105"/>
      <c r="HG33" s="105"/>
      <c r="HH33" s="105"/>
      <c r="HI33" s="105"/>
      <c r="HJ33" s="105"/>
      <c r="HK33" s="105"/>
      <c r="HL33" s="105"/>
      <c r="HM33" s="105"/>
      <c r="HN33" s="105"/>
      <c r="HO33" s="105"/>
      <c r="HP33" s="105"/>
      <c r="HQ33" s="105"/>
      <c r="HR33" s="105"/>
      <c r="HS33" s="105"/>
      <c r="HT33" s="105"/>
      <c r="HU33" s="105"/>
      <c r="HV33" s="105"/>
      <c r="HW33" s="105"/>
      <c r="HX33" s="105"/>
      <c r="HY33" s="105"/>
      <c r="HZ33" s="105"/>
      <c r="IA33" s="105"/>
      <c r="IB33" s="105"/>
      <c r="IC33" s="105"/>
      <c r="ID33" s="105"/>
      <c r="IE33" s="105"/>
      <c r="IF33" s="105"/>
      <c r="IG33" s="105"/>
      <c r="IH33" s="105"/>
      <c r="II33" s="105"/>
      <c r="IJ33" s="105"/>
      <c r="IK33" s="105"/>
      <c r="IL33" s="105"/>
      <c r="IM33" s="105"/>
      <c r="IN33" s="105"/>
      <c r="IO33" s="105"/>
      <c r="IP33" s="105"/>
      <c r="IQ33" s="105"/>
      <c r="IR33" s="105"/>
      <c r="IS33" s="105"/>
      <c r="IT33" s="105"/>
      <c r="IU33" s="105"/>
      <c r="IV33" s="105"/>
    </row>
    <row r="34" spans="1:256" ht="63.75">
      <c r="A34" s="111" t="s">
        <v>301</v>
      </c>
      <c r="B34" s="147" t="s">
        <v>282</v>
      </c>
      <c r="C34" s="138" t="s">
        <v>344</v>
      </c>
      <c r="D34" s="169">
        <v>500</v>
      </c>
      <c r="E34" s="137">
        <v>2017</v>
      </c>
      <c r="F34" s="168" t="s">
        <v>442</v>
      </c>
      <c r="G34" s="7">
        <v>170</v>
      </c>
      <c r="H34" s="7"/>
      <c r="I34" s="7">
        <v>85</v>
      </c>
      <c r="J34" s="6">
        <v>85</v>
      </c>
      <c r="K34" s="6"/>
      <c r="L34" s="6"/>
      <c r="M34" s="6"/>
      <c r="N34" s="6"/>
      <c r="O34" s="8">
        <f t="shared" si="1"/>
        <v>85</v>
      </c>
      <c r="P34" s="8"/>
      <c r="Q34" s="9"/>
      <c r="R34" s="9">
        <v>85</v>
      </c>
      <c r="S34" s="9"/>
      <c r="T34" s="9">
        <v>85</v>
      </c>
      <c r="U34" s="9"/>
      <c r="V34" s="9"/>
      <c r="W34" s="156"/>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5"/>
      <c r="BY34" s="105"/>
      <c r="BZ34" s="105"/>
      <c r="CA34" s="105"/>
      <c r="CB34" s="105"/>
      <c r="CC34" s="105"/>
      <c r="CD34" s="105"/>
      <c r="CE34" s="105"/>
      <c r="CF34" s="105"/>
      <c r="CG34" s="105"/>
      <c r="CH34" s="105"/>
      <c r="CI34" s="105"/>
      <c r="CJ34" s="105"/>
      <c r="CK34" s="105"/>
      <c r="CL34" s="105"/>
      <c r="CM34" s="105"/>
      <c r="CN34" s="105"/>
      <c r="CO34" s="105"/>
      <c r="CP34" s="105"/>
      <c r="CQ34" s="105"/>
      <c r="CR34" s="105"/>
      <c r="CS34" s="105"/>
      <c r="CT34" s="105"/>
      <c r="CU34" s="105"/>
      <c r="CV34" s="105"/>
      <c r="CW34" s="105"/>
      <c r="CX34" s="105"/>
      <c r="CY34" s="105"/>
      <c r="CZ34" s="105"/>
      <c r="DA34" s="105"/>
      <c r="DB34" s="105"/>
      <c r="DC34" s="105"/>
      <c r="DD34" s="105"/>
      <c r="DE34" s="105"/>
      <c r="DF34" s="105"/>
      <c r="DG34" s="105"/>
      <c r="DH34" s="105"/>
      <c r="DI34" s="105"/>
      <c r="DJ34" s="105"/>
      <c r="DK34" s="105"/>
      <c r="DL34" s="105"/>
      <c r="DM34" s="105"/>
      <c r="DN34" s="105"/>
      <c r="DO34" s="105"/>
      <c r="DP34" s="105"/>
      <c r="DQ34" s="105"/>
      <c r="DR34" s="105"/>
      <c r="DS34" s="105"/>
      <c r="DT34" s="105"/>
      <c r="DU34" s="105"/>
      <c r="DV34" s="105"/>
      <c r="DW34" s="105"/>
      <c r="DX34" s="105"/>
      <c r="DY34" s="105"/>
      <c r="DZ34" s="105"/>
      <c r="EA34" s="105"/>
      <c r="EB34" s="105"/>
      <c r="EC34" s="105"/>
      <c r="ED34" s="105"/>
      <c r="EE34" s="105"/>
      <c r="EF34" s="105"/>
      <c r="EG34" s="105"/>
      <c r="EH34" s="105"/>
      <c r="EI34" s="105"/>
      <c r="EJ34" s="105"/>
      <c r="EK34" s="105"/>
      <c r="EL34" s="105"/>
      <c r="EM34" s="105"/>
      <c r="EN34" s="105"/>
      <c r="EO34" s="105"/>
      <c r="EP34" s="105"/>
      <c r="EQ34" s="105"/>
      <c r="ER34" s="105"/>
      <c r="ES34" s="105"/>
      <c r="ET34" s="105"/>
      <c r="EU34" s="105"/>
      <c r="EV34" s="105"/>
      <c r="EW34" s="105"/>
      <c r="EX34" s="105"/>
      <c r="EY34" s="105"/>
      <c r="EZ34" s="105"/>
      <c r="FA34" s="105"/>
      <c r="FB34" s="105"/>
      <c r="FC34" s="105"/>
      <c r="FD34" s="105"/>
      <c r="FE34" s="105"/>
      <c r="FF34" s="105"/>
      <c r="FG34" s="105"/>
      <c r="FH34" s="105"/>
      <c r="FI34" s="105"/>
      <c r="FJ34" s="105"/>
      <c r="FK34" s="105"/>
      <c r="FL34" s="105"/>
      <c r="FM34" s="105"/>
      <c r="FN34" s="105"/>
      <c r="FO34" s="105"/>
      <c r="FP34" s="105"/>
      <c r="FQ34" s="105"/>
      <c r="FR34" s="105"/>
      <c r="FS34" s="105"/>
      <c r="FT34" s="105"/>
      <c r="FU34" s="105"/>
      <c r="FV34" s="105"/>
      <c r="FW34" s="105"/>
      <c r="FX34" s="105"/>
      <c r="FY34" s="105"/>
      <c r="FZ34" s="105"/>
      <c r="GA34" s="105"/>
      <c r="GB34" s="105"/>
      <c r="GC34" s="105"/>
      <c r="GD34" s="105"/>
      <c r="GE34" s="105"/>
      <c r="GF34" s="105"/>
      <c r="GG34" s="105"/>
      <c r="GH34" s="105"/>
      <c r="GI34" s="105"/>
      <c r="GJ34" s="105"/>
      <c r="GK34" s="105"/>
      <c r="GL34" s="105"/>
      <c r="GM34" s="105"/>
      <c r="GN34" s="105"/>
      <c r="GO34" s="105"/>
      <c r="GP34" s="105"/>
      <c r="GQ34" s="105"/>
      <c r="GR34" s="105"/>
      <c r="GS34" s="105"/>
      <c r="GT34" s="105"/>
      <c r="GU34" s="105"/>
      <c r="GV34" s="105"/>
      <c r="GW34" s="105"/>
      <c r="GX34" s="105"/>
      <c r="GY34" s="105"/>
      <c r="GZ34" s="105"/>
      <c r="HA34" s="105"/>
      <c r="HB34" s="105"/>
      <c r="HC34" s="105"/>
      <c r="HD34" s="105"/>
      <c r="HE34" s="105"/>
      <c r="HF34" s="105"/>
      <c r="HG34" s="105"/>
      <c r="HH34" s="105"/>
      <c r="HI34" s="105"/>
      <c r="HJ34" s="105"/>
      <c r="HK34" s="105"/>
      <c r="HL34" s="105"/>
      <c r="HM34" s="105"/>
      <c r="HN34" s="105"/>
      <c r="HO34" s="105"/>
      <c r="HP34" s="105"/>
      <c r="HQ34" s="105"/>
      <c r="HR34" s="105"/>
      <c r="HS34" s="105"/>
      <c r="HT34" s="105"/>
      <c r="HU34" s="105"/>
      <c r="HV34" s="105"/>
      <c r="HW34" s="105"/>
      <c r="HX34" s="105"/>
      <c r="HY34" s="105"/>
      <c r="HZ34" s="105"/>
      <c r="IA34" s="105"/>
      <c r="IB34" s="105"/>
      <c r="IC34" s="105"/>
      <c r="ID34" s="105"/>
      <c r="IE34" s="105"/>
      <c r="IF34" s="105"/>
      <c r="IG34" s="105"/>
      <c r="IH34" s="105"/>
      <c r="II34" s="105"/>
      <c r="IJ34" s="105"/>
      <c r="IK34" s="105"/>
      <c r="IL34" s="105"/>
      <c r="IM34" s="105"/>
      <c r="IN34" s="105"/>
      <c r="IO34" s="105"/>
      <c r="IP34" s="105"/>
      <c r="IQ34" s="105"/>
      <c r="IR34" s="105"/>
      <c r="IS34" s="105"/>
      <c r="IT34" s="105"/>
      <c r="IU34" s="105"/>
      <c r="IV34" s="105"/>
    </row>
    <row r="35" spans="1:256" ht="63.75">
      <c r="A35" s="111" t="s">
        <v>302</v>
      </c>
      <c r="B35" s="147" t="s">
        <v>283</v>
      </c>
      <c r="C35" s="138" t="s">
        <v>345</v>
      </c>
      <c r="D35" s="169">
        <v>895.3</v>
      </c>
      <c r="E35" s="137">
        <v>2017</v>
      </c>
      <c r="F35" s="168" t="s">
        <v>473</v>
      </c>
      <c r="G35" s="6">
        <v>947</v>
      </c>
      <c r="H35" s="7"/>
      <c r="I35" s="7">
        <v>285</v>
      </c>
      <c r="J35" s="6">
        <v>662</v>
      </c>
      <c r="K35" s="6"/>
      <c r="L35" s="6"/>
      <c r="M35" s="6"/>
      <c r="N35" s="6"/>
      <c r="O35" s="8">
        <f t="shared" si="1"/>
        <v>300</v>
      </c>
      <c r="P35" s="8"/>
      <c r="Q35" s="9"/>
      <c r="R35" s="9">
        <v>112</v>
      </c>
      <c r="S35" s="9">
        <v>188</v>
      </c>
      <c r="T35" s="9">
        <v>285</v>
      </c>
      <c r="U35" s="9"/>
      <c r="V35" s="9"/>
      <c r="W35" s="156"/>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5"/>
      <c r="DF35" s="105"/>
      <c r="DG35" s="105"/>
      <c r="DH35" s="105"/>
      <c r="DI35" s="105"/>
      <c r="DJ35" s="105"/>
      <c r="DK35" s="105"/>
      <c r="DL35" s="105"/>
      <c r="DM35" s="105"/>
      <c r="DN35" s="105"/>
      <c r="DO35" s="105"/>
      <c r="DP35" s="105"/>
      <c r="DQ35" s="105"/>
      <c r="DR35" s="105"/>
      <c r="DS35" s="105"/>
      <c r="DT35" s="105"/>
      <c r="DU35" s="105"/>
      <c r="DV35" s="105"/>
      <c r="DW35" s="105"/>
      <c r="DX35" s="105"/>
      <c r="DY35" s="105"/>
      <c r="DZ35" s="105"/>
      <c r="EA35" s="105"/>
      <c r="EB35" s="105"/>
      <c r="EC35" s="105"/>
      <c r="ED35" s="105"/>
      <c r="EE35" s="105"/>
      <c r="EF35" s="105"/>
      <c r="EG35" s="105"/>
      <c r="EH35" s="105"/>
      <c r="EI35" s="105"/>
      <c r="EJ35" s="105"/>
      <c r="EK35" s="105"/>
      <c r="EL35" s="105"/>
      <c r="EM35" s="105"/>
      <c r="EN35" s="105"/>
      <c r="EO35" s="105"/>
      <c r="EP35" s="105"/>
      <c r="EQ35" s="105"/>
      <c r="ER35" s="105"/>
      <c r="ES35" s="105"/>
      <c r="ET35" s="105"/>
      <c r="EU35" s="105"/>
      <c r="EV35" s="105"/>
      <c r="EW35" s="105"/>
      <c r="EX35" s="105"/>
      <c r="EY35" s="105"/>
      <c r="EZ35" s="105"/>
      <c r="FA35" s="105"/>
      <c r="FB35" s="105"/>
      <c r="FC35" s="105"/>
      <c r="FD35" s="105"/>
      <c r="FE35" s="105"/>
      <c r="FF35" s="105"/>
      <c r="FG35" s="105"/>
      <c r="FH35" s="105"/>
      <c r="FI35" s="105"/>
      <c r="FJ35" s="105"/>
      <c r="FK35" s="105"/>
      <c r="FL35" s="105"/>
      <c r="FM35" s="105"/>
      <c r="FN35" s="105"/>
      <c r="FO35" s="105"/>
      <c r="FP35" s="105"/>
      <c r="FQ35" s="105"/>
      <c r="FR35" s="105"/>
      <c r="FS35" s="105"/>
      <c r="FT35" s="105"/>
      <c r="FU35" s="105"/>
      <c r="FV35" s="105"/>
      <c r="FW35" s="105"/>
      <c r="FX35" s="105"/>
      <c r="FY35" s="105"/>
      <c r="FZ35" s="105"/>
      <c r="GA35" s="105"/>
      <c r="GB35" s="105"/>
      <c r="GC35" s="105"/>
      <c r="GD35" s="105"/>
      <c r="GE35" s="105"/>
      <c r="GF35" s="105"/>
      <c r="GG35" s="105"/>
      <c r="GH35" s="105"/>
      <c r="GI35" s="105"/>
      <c r="GJ35" s="105"/>
      <c r="GK35" s="105"/>
      <c r="GL35" s="105"/>
      <c r="GM35" s="105"/>
      <c r="GN35" s="105"/>
      <c r="GO35" s="105"/>
      <c r="GP35" s="105"/>
      <c r="GQ35" s="105"/>
      <c r="GR35" s="105"/>
      <c r="GS35" s="105"/>
      <c r="GT35" s="105"/>
      <c r="GU35" s="105"/>
      <c r="GV35" s="105"/>
      <c r="GW35" s="105"/>
      <c r="GX35" s="105"/>
      <c r="GY35" s="105"/>
      <c r="GZ35" s="105"/>
      <c r="HA35" s="105"/>
      <c r="HB35" s="105"/>
      <c r="HC35" s="105"/>
      <c r="HD35" s="105"/>
      <c r="HE35" s="105"/>
      <c r="HF35" s="105"/>
      <c r="HG35" s="105"/>
      <c r="HH35" s="105"/>
      <c r="HI35" s="105"/>
      <c r="HJ35" s="105"/>
      <c r="HK35" s="105"/>
      <c r="HL35" s="105"/>
      <c r="HM35" s="105"/>
      <c r="HN35" s="105"/>
      <c r="HO35" s="105"/>
      <c r="HP35" s="105"/>
      <c r="HQ35" s="105"/>
      <c r="HR35" s="105"/>
      <c r="HS35" s="105"/>
      <c r="HT35" s="105"/>
      <c r="HU35" s="105"/>
      <c r="HV35" s="105"/>
      <c r="HW35" s="105"/>
      <c r="HX35" s="105"/>
      <c r="HY35" s="105"/>
      <c r="HZ35" s="105"/>
      <c r="IA35" s="105"/>
      <c r="IB35" s="105"/>
      <c r="IC35" s="105"/>
      <c r="ID35" s="105"/>
      <c r="IE35" s="105"/>
      <c r="IF35" s="105"/>
      <c r="IG35" s="105"/>
      <c r="IH35" s="105"/>
      <c r="II35" s="105"/>
      <c r="IJ35" s="105"/>
      <c r="IK35" s="105"/>
      <c r="IL35" s="105"/>
      <c r="IM35" s="105"/>
      <c r="IN35" s="105"/>
      <c r="IO35" s="105"/>
      <c r="IP35" s="105"/>
      <c r="IQ35" s="105"/>
      <c r="IR35" s="105"/>
      <c r="IS35" s="105"/>
      <c r="IT35" s="105"/>
      <c r="IU35" s="105"/>
      <c r="IV35" s="105"/>
    </row>
    <row r="36" spans="1:256" ht="15.75">
      <c r="A36" s="94" t="s">
        <v>303</v>
      </c>
      <c r="B36" s="93" t="s">
        <v>167</v>
      </c>
      <c r="C36" s="94"/>
      <c r="D36" s="94"/>
      <c r="E36" s="94"/>
      <c r="F36" s="170"/>
      <c r="G36" s="95"/>
      <c r="H36" s="95"/>
      <c r="I36" s="95"/>
      <c r="J36" s="160"/>
      <c r="K36" s="34"/>
      <c r="L36" s="34"/>
      <c r="M36" s="34"/>
      <c r="N36" s="34"/>
      <c r="O36" s="171">
        <v>0</v>
      </c>
      <c r="P36" s="95"/>
      <c r="Q36" s="95"/>
      <c r="R36" s="95"/>
      <c r="S36" s="95"/>
      <c r="T36" s="95"/>
      <c r="U36" s="95"/>
      <c r="V36" s="95"/>
      <c r="W36" s="172"/>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134"/>
      <c r="DL36" s="134"/>
      <c r="DM36" s="134"/>
      <c r="DN36" s="134"/>
      <c r="DO36" s="134"/>
      <c r="DP36" s="134"/>
      <c r="DQ36" s="134"/>
      <c r="DR36" s="134"/>
      <c r="DS36" s="134"/>
      <c r="DT36" s="134"/>
      <c r="DU36" s="134"/>
      <c r="DV36" s="134"/>
      <c r="DW36" s="134"/>
      <c r="DX36" s="134"/>
      <c r="DY36" s="134"/>
      <c r="DZ36" s="134"/>
      <c r="EA36" s="134"/>
      <c r="EB36" s="134"/>
      <c r="EC36" s="134"/>
      <c r="ED36" s="134"/>
      <c r="EE36" s="134"/>
      <c r="EF36" s="134"/>
      <c r="EG36" s="134"/>
      <c r="EH36" s="134"/>
      <c r="EI36" s="134"/>
      <c r="EJ36" s="134"/>
      <c r="EK36" s="134"/>
      <c r="EL36" s="134"/>
      <c r="EM36" s="134"/>
      <c r="EN36" s="134"/>
      <c r="EO36" s="134"/>
      <c r="EP36" s="134"/>
      <c r="EQ36" s="134"/>
      <c r="ER36" s="134"/>
      <c r="ES36" s="134"/>
      <c r="ET36" s="134"/>
      <c r="EU36" s="134"/>
      <c r="EV36" s="134"/>
      <c r="EW36" s="134"/>
      <c r="EX36" s="134"/>
      <c r="EY36" s="134"/>
      <c r="EZ36" s="134"/>
      <c r="FA36" s="134"/>
      <c r="FB36" s="134"/>
      <c r="FC36" s="134"/>
      <c r="FD36" s="134"/>
      <c r="FE36" s="134"/>
      <c r="FF36" s="134"/>
      <c r="FG36" s="134"/>
      <c r="FH36" s="134"/>
      <c r="FI36" s="134"/>
      <c r="FJ36" s="134"/>
      <c r="FK36" s="134"/>
      <c r="FL36" s="134"/>
      <c r="FM36" s="134"/>
      <c r="FN36" s="134"/>
      <c r="FO36" s="134"/>
      <c r="FP36" s="134"/>
      <c r="FQ36" s="134"/>
      <c r="FR36" s="134"/>
      <c r="FS36" s="134"/>
      <c r="FT36" s="134"/>
      <c r="FU36" s="134"/>
      <c r="FV36" s="134"/>
      <c r="FW36" s="134"/>
      <c r="FX36" s="134"/>
      <c r="FY36" s="134"/>
      <c r="FZ36" s="134"/>
      <c r="GA36" s="134"/>
      <c r="GB36" s="134"/>
      <c r="GC36" s="134"/>
      <c r="GD36" s="134"/>
      <c r="GE36" s="134"/>
      <c r="GF36" s="134"/>
      <c r="GG36" s="134"/>
      <c r="GH36" s="134"/>
      <c r="GI36" s="134"/>
      <c r="GJ36" s="134"/>
      <c r="GK36" s="134"/>
      <c r="GL36" s="134"/>
      <c r="GM36" s="134"/>
      <c r="GN36" s="134"/>
      <c r="GO36" s="134"/>
      <c r="GP36" s="134"/>
      <c r="GQ36" s="134"/>
      <c r="GR36" s="134"/>
      <c r="GS36" s="134"/>
      <c r="GT36" s="134"/>
      <c r="GU36" s="134"/>
      <c r="GV36" s="134"/>
      <c r="GW36" s="134"/>
      <c r="GX36" s="134"/>
      <c r="GY36" s="134"/>
      <c r="GZ36" s="134"/>
      <c r="HA36" s="134"/>
      <c r="HB36" s="134"/>
      <c r="HC36" s="134"/>
      <c r="HD36" s="134"/>
      <c r="HE36" s="134"/>
      <c r="HF36" s="134"/>
      <c r="HG36" s="134"/>
      <c r="HH36" s="134"/>
      <c r="HI36" s="134"/>
      <c r="HJ36" s="134"/>
      <c r="HK36" s="134"/>
      <c r="HL36" s="134"/>
      <c r="HM36" s="134"/>
      <c r="HN36" s="134"/>
      <c r="HO36" s="134"/>
      <c r="HP36" s="134"/>
      <c r="HQ36" s="134"/>
      <c r="HR36" s="134"/>
      <c r="HS36" s="134"/>
      <c r="HT36" s="134"/>
      <c r="HU36" s="134"/>
      <c r="HV36" s="134"/>
      <c r="HW36" s="134"/>
      <c r="HX36" s="134"/>
      <c r="HY36" s="134"/>
      <c r="HZ36" s="134"/>
      <c r="IA36" s="134"/>
      <c r="IB36" s="134"/>
      <c r="IC36" s="134"/>
      <c r="ID36" s="134"/>
      <c r="IE36" s="134"/>
      <c r="IF36" s="134"/>
      <c r="IG36" s="134"/>
      <c r="IH36" s="134"/>
      <c r="II36" s="134"/>
      <c r="IJ36" s="134"/>
      <c r="IK36" s="134"/>
      <c r="IL36" s="134"/>
      <c r="IM36" s="134"/>
      <c r="IN36" s="134"/>
      <c r="IO36" s="134"/>
      <c r="IP36" s="134"/>
      <c r="IQ36" s="134"/>
      <c r="IR36" s="134"/>
      <c r="IS36" s="134"/>
      <c r="IT36" s="134"/>
      <c r="IU36" s="134"/>
      <c r="IV36" s="134"/>
    </row>
    <row r="37" spans="1:256" ht="63.75">
      <c r="A37" s="111" t="s">
        <v>304</v>
      </c>
      <c r="B37" s="147" t="s">
        <v>286</v>
      </c>
      <c r="C37" s="138" t="s">
        <v>340</v>
      </c>
      <c r="D37" s="138">
        <v>600</v>
      </c>
      <c r="E37" s="137">
        <v>2017</v>
      </c>
      <c r="F37" s="168" t="s">
        <v>445</v>
      </c>
      <c r="G37" s="39">
        <v>771</v>
      </c>
      <c r="H37" s="7">
        <v>151</v>
      </c>
      <c r="I37" s="7"/>
      <c r="J37" s="6">
        <f>G37-H37</f>
        <v>620</v>
      </c>
      <c r="K37" s="6">
        <f>SUM(L37:N37)</f>
        <v>421</v>
      </c>
      <c r="L37" s="6"/>
      <c r="M37" s="6"/>
      <c r="N37" s="6">
        <v>421</v>
      </c>
      <c r="O37" s="8">
        <f aca="true" t="shared" si="2" ref="O37:O42">SUM(P37:S37)</f>
        <v>120</v>
      </c>
      <c r="P37" s="8"/>
      <c r="Q37" s="9"/>
      <c r="R37" s="9">
        <v>120</v>
      </c>
      <c r="S37" s="9"/>
      <c r="T37" s="9"/>
      <c r="U37" s="9">
        <v>151</v>
      </c>
      <c r="V37" s="9"/>
      <c r="W37" s="156"/>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105"/>
      <c r="BX37" s="105"/>
      <c r="BY37" s="105"/>
      <c r="BZ37" s="105"/>
      <c r="CA37" s="105"/>
      <c r="CB37" s="105"/>
      <c r="CC37" s="105"/>
      <c r="CD37" s="105"/>
      <c r="CE37" s="105"/>
      <c r="CF37" s="105"/>
      <c r="CG37" s="105"/>
      <c r="CH37" s="105"/>
      <c r="CI37" s="105"/>
      <c r="CJ37" s="105"/>
      <c r="CK37" s="105"/>
      <c r="CL37" s="105"/>
      <c r="CM37" s="105"/>
      <c r="CN37" s="105"/>
      <c r="CO37" s="105"/>
      <c r="CP37" s="105"/>
      <c r="CQ37" s="105"/>
      <c r="CR37" s="105"/>
      <c r="CS37" s="105"/>
      <c r="CT37" s="105"/>
      <c r="CU37" s="105"/>
      <c r="CV37" s="105"/>
      <c r="CW37" s="105"/>
      <c r="CX37" s="105"/>
      <c r="CY37" s="105"/>
      <c r="CZ37" s="105"/>
      <c r="DA37" s="105"/>
      <c r="DB37" s="105"/>
      <c r="DC37" s="105"/>
      <c r="DD37" s="105"/>
      <c r="DE37" s="105"/>
      <c r="DF37" s="105"/>
      <c r="DG37" s="105"/>
      <c r="DH37" s="105"/>
      <c r="DI37" s="105"/>
      <c r="DJ37" s="105"/>
      <c r="DK37" s="105"/>
      <c r="DL37" s="105"/>
      <c r="DM37" s="105"/>
      <c r="DN37" s="105"/>
      <c r="DO37" s="105"/>
      <c r="DP37" s="105"/>
      <c r="DQ37" s="105"/>
      <c r="DR37" s="105"/>
      <c r="DS37" s="105"/>
      <c r="DT37" s="105"/>
      <c r="DU37" s="105"/>
      <c r="DV37" s="105"/>
      <c r="DW37" s="105"/>
      <c r="DX37" s="105"/>
      <c r="DY37" s="105"/>
      <c r="DZ37" s="105"/>
      <c r="EA37" s="105"/>
      <c r="EB37" s="105"/>
      <c r="EC37" s="105"/>
      <c r="ED37" s="105"/>
      <c r="EE37" s="105"/>
      <c r="EF37" s="105"/>
      <c r="EG37" s="105"/>
      <c r="EH37" s="105"/>
      <c r="EI37" s="105"/>
      <c r="EJ37" s="105"/>
      <c r="EK37" s="105"/>
      <c r="EL37" s="105"/>
      <c r="EM37" s="105"/>
      <c r="EN37" s="105"/>
      <c r="EO37" s="105"/>
      <c r="EP37" s="105"/>
      <c r="EQ37" s="105"/>
      <c r="ER37" s="105"/>
      <c r="ES37" s="105"/>
      <c r="ET37" s="105"/>
      <c r="EU37" s="105"/>
      <c r="EV37" s="105"/>
      <c r="EW37" s="105"/>
      <c r="EX37" s="105"/>
      <c r="EY37" s="105"/>
      <c r="EZ37" s="105"/>
      <c r="FA37" s="105"/>
      <c r="FB37" s="105"/>
      <c r="FC37" s="105"/>
      <c r="FD37" s="105"/>
      <c r="FE37" s="105"/>
      <c r="FF37" s="105"/>
      <c r="FG37" s="105"/>
      <c r="FH37" s="105"/>
      <c r="FI37" s="105"/>
      <c r="FJ37" s="105"/>
      <c r="FK37" s="105"/>
      <c r="FL37" s="105"/>
      <c r="FM37" s="105"/>
      <c r="FN37" s="105"/>
      <c r="FO37" s="105"/>
      <c r="FP37" s="105"/>
      <c r="FQ37" s="105"/>
      <c r="FR37" s="105"/>
      <c r="FS37" s="105"/>
      <c r="FT37" s="105"/>
      <c r="FU37" s="105"/>
      <c r="FV37" s="105"/>
      <c r="FW37" s="105"/>
      <c r="FX37" s="105"/>
      <c r="FY37" s="105"/>
      <c r="FZ37" s="105"/>
      <c r="GA37" s="105"/>
      <c r="GB37" s="105"/>
      <c r="GC37" s="105"/>
      <c r="GD37" s="105"/>
      <c r="GE37" s="105"/>
      <c r="GF37" s="105"/>
      <c r="GG37" s="105"/>
      <c r="GH37" s="105"/>
      <c r="GI37" s="105"/>
      <c r="GJ37" s="105"/>
      <c r="GK37" s="105"/>
      <c r="GL37" s="105"/>
      <c r="GM37" s="105"/>
      <c r="GN37" s="105"/>
      <c r="GO37" s="105"/>
      <c r="GP37" s="105"/>
      <c r="GQ37" s="105"/>
      <c r="GR37" s="105"/>
      <c r="GS37" s="105"/>
      <c r="GT37" s="105"/>
      <c r="GU37" s="105"/>
      <c r="GV37" s="105"/>
      <c r="GW37" s="105"/>
      <c r="GX37" s="105"/>
      <c r="GY37" s="105"/>
      <c r="GZ37" s="105"/>
      <c r="HA37" s="105"/>
      <c r="HB37" s="105"/>
      <c r="HC37" s="105"/>
      <c r="HD37" s="105"/>
      <c r="HE37" s="105"/>
      <c r="HF37" s="105"/>
      <c r="HG37" s="105"/>
      <c r="HH37" s="105"/>
      <c r="HI37" s="105"/>
      <c r="HJ37" s="105"/>
      <c r="HK37" s="105"/>
      <c r="HL37" s="105"/>
      <c r="HM37" s="105"/>
      <c r="HN37" s="105"/>
      <c r="HO37" s="105"/>
      <c r="HP37" s="105"/>
      <c r="HQ37" s="105"/>
      <c r="HR37" s="105"/>
      <c r="HS37" s="105"/>
      <c r="HT37" s="105"/>
      <c r="HU37" s="105"/>
      <c r="HV37" s="105"/>
      <c r="HW37" s="105"/>
      <c r="HX37" s="105"/>
      <c r="HY37" s="105"/>
      <c r="HZ37" s="105"/>
      <c r="IA37" s="105"/>
      <c r="IB37" s="105"/>
      <c r="IC37" s="105"/>
      <c r="ID37" s="105"/>
      <c r="IE37" s="105"/>
      <c r="IF37" s="105"/>
      <c r="IG37" s="105"/>
      <c r="IH37" s="105"/>
      <c r="II37" s="105"/>
      <c r="IJ37" s="105"/>
      <c r="IK37" s="105"/>
      <c r="IL37" s="105"/>
      <c r="IM37" s="105"/>
      <c r="IN37" s="105"/>
      <c r="IO37" s="105"/>
      <c r="IP37" s="105"/>
      <c r="IQ37" s="105"/>
      <c r="IR37" s="105"/>
      <c r="IS37" s="105"/>
      <c r="IT37" s="105"/>
      <c r="IU37" s="105"/>
      <c r="IV37" s="105"/>
    </row>
    <row r="38" spans="1:256" ht="63.75">
      <c r="A38" s="111" t="s">
        <v>305</v>
      </c>
      <c r="B38" s="147" t="s">
        <v>287</v>
      </c>
      <c r="C38" s="138" t="s">
        <v>346</v>
      </c>
      <c r="D38" s="138">
        <v>500</v>
      </c>
      <c r="E38" s="137">
        <v>2017</v>
      </c>
      <c r="F38" s="168" t="s">
        <v>446</v>
      </c>
      <c r="G38" s="6">
        <v>579</v>
      </c>
      <c r="H38" s="7">
        <v>115</v>
      </c>
      <c r="I38" s="7"/>
      <c r="J38" s="6">
        <f>G38-H38-I38</f>
        <v>464</v>
      </c>
      <c r="K38" s="6">
        <f>SUM(L38:N38)</f>
        <v>246</v>
      </c>
      <c r="L38" s="6"/>
      <c r="M38" s="6"/>
      <c r="N38" s="6">
        <v>246</v>
      </c>
      <c r="O38" s="8">
        <f t="shared" si="2"/>
        <v>150</v>
      </c>
      <c r="P38" s="8"/>
      <c r="Q38" s="9"/>
      <c r="R38" s="75">
        <v>150</v>
      </c>
      <c r="S38" s="75"/>
      <c r="T38" s="9"/>
      <c r="U38" s="9">
        <v>100</v>
      </c>
      <c r="V38" s="9">
        <v>15</v>
      </c>
      <c r="W38" s="156"/>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c r="BY38" s="105"/>
      <c r="BZ38" s="105"/>
      <c r="CA38" s="105"/>
      <c r="CB38" s="105"/>
      <c r="CC38" s="105"/>
      <c r="CD38" s="105"/>
      <c r="CE38" s="105"/>
      <c r="CF38" s="105"/>
      <c r="CG38" s="105"/>
      <c r="CH38" s="105"/>
      <c r="CI38" s="105"/>
      <c r="CJ38" s="105"/>
      <c r="CK38" s="105"/>
      <c r="CL38" s="105"/>
      <c r="CM38" s="105"/>
      <c r="CN38" s="105"/>
      <c r="CO38" s="105"/>
      <c r="CP38" s="105"/>
      <c r="CQ38" s="105"/>
      <c r="CR38" s="105"/>
      <c r="CS38" s="105"/>
      <c r="CT38" s="105"/>
      <c r="CU38" s="105"/>
      <c r="CV38" s="105"/>
      <c r="CW38" s="105"/>
      <c r="CX38" s="105"/>
      <c r="CY38" s="105"/>
      <c r="CZ38" s="105"/>
      <c r="DA38" s="105"/>
      <c r="DB38" s="105"/>
      <c r="DC38" s="105"/>
      <c r="DD38" s="105"/>
      <c r="DE38" s="105"/>
      <c r="DF38" s="105"/>
      <c r="DG38" s="105"/>
      <c r="DH38" s="105"/>
      <c r="DI38" s="105"/>
      <c r="DJ38" s="105"/>
      <c r="DK38" s="105"/>
      <c r="DL38" s="105"/>
      <c r="DM38" s="105"/>
      <c r="DN38" s="105"/>
      <c r="DO38" s="105"/>
      <c r="DP38" s="105"/>
      <c r="DQ38" s="105"/>
      <c r="DR38" s="105"/>
      <c r="DS38" s="105"/>
      <c r="DT38" s="105"/>
      <c r="DU38" s="105"/>
      <c r="DV38" s="105"/>
      <c r="DW38" s="105"/>
      <c r="DX38" s="105"/>
      <c r="DY38" s="105"/>
      <c r="DZ38" s="105"/>
      <c r="EA38" s="105"/>
      <c r="EB38" s="105"/>
      <c r="EC38" s="105"/>
      <c r="ED38" s="105"/>
      <c r="EE38" s="105"/>
      <c r="EF38" s="105"/>
      <c r="EG38" s="105"/>
      <c r="EH38" s="105"/>
      <c r="EI38" s="105"/>
      <c r="EJ38" s="105"/>
      <c r="EK38" s="105"/>
      <c r="EL38" s="105"/>
      <c r="EM38" s="105"/>
      <c r="EN38" s="105"/>
      <c r="EO38" s="105"/>
      <c r="EP38" s="105"/>
      <c r="EQ38" s="105"/>
      <c r="ER38" s="105"/>
      <c r="ES38" s="105"/>
      <c r="ET38" s="105"/>
      <c r="EU38" s="105"/>
      <c r="EV38" s="105"/>
      <c r="EW38" s="105"/>
      <c r="EX38" s="105"/>
      <c r="EY38" s="105"/>
      <c r="EZ38" s="105"/>
      <c r="FA38" s="105"/>
      <c r="FB38" s="105"/>
      <c r="FC38" s="105"/>
      <c r="FD38" s="105"/>
      <c r="FE38" s="105"/>
      <c r="FF38" s="105"/>
      <c r="FG38" s="105"/>
      <c r="FH38" s="105"/>
      <c r="FI38" s="105"/>
      <c r="FJ38" s="105"/>
      <c r="FK38" s="105"/>
      <c r="FL38" s="105"/>
      <c r="FM38" s="105"/>
      <c r="FN38" s="105"/>
      <c r="FO38" s="105"/>
      <c r="FP38" s="105"/>
      <c r="FQ38" s="105"/>
      <c r="FR38" s="105"/>
      <c r="FS38" s="105"/>
      <c r="FT38" s="105"/>
      <c r="FU38" s="105"/>
      <c r="FV38" s="105"/>
      <c r="FW38" s="105"/>
      <c r="FX38" s="105"/>
      <c r="FY38" s="105"/>
      <c r="FZ38" s="105"/>
      <c r="GA38" s="105"/>
      <c r="GB38" s="105"/>
      <c r="GC38" s="105"/>
      <c r="GD38" s="105"/>
      <c r="GE38" s="105"/>
      <c r="GF38" s="105"/>
      <c r="GG38" s="105"/>
      <c r="GH38" s="105"/>
      <c r="GI38" s="105"/>
      <c r="GJ38" s="105"/>
      <c r="GK38" s="105"/>
      <c r="GL38" s="105"/>
      <c r="GM38" s="105"/>
      <c r="GN38" s="105"/>
      <c r="GO38" s="105"/>
      <c r="GP38" s="105"/>
      <c r="GQ38" s="105"/>
      <c r="GR38" s="105"/>
      <c r="GS38" s="105"/>
      <c r="GT38" s="105"/>
      <c r="GU38" s="105"/>
      <c r="GV38" s="105"/>
      <c r="GW38" s="105"/>
      <c r="GX38" s="105"/>
      <c r="GY38" s="105"/>
      <c r="GZ38" s="105"/>
      <c r="HA38" s="105"/>
      <c r="HB38" s="105"/>
      <c r="HC38" s="105"/>
      <c r="HD38" s="105"/>
      <c r="HE38" s="105"/>
      <c r="HF38" s="105"/>
      <c r="HG38" s="105"/>
      <c r="HH38" s="105"/>
      <c r="HI38" s="105"/>
      <c r="HJ38" s="105"/>
      <c r="HK38" s="105"/>
      <c r="HL38" s="105"/>
      <c r="HM38" s="105"/>
      <c r="HN38" s="105"/>
      <c r="HO38" s="105"/>
      <c r="HP38" s="105"/>
      <c r="HQ38" s="105"/>
      <c r="HR38" s="105"/>
      <c r="HS38" s="105"/>
      <c r="HT38" s="105"/>
      <c r="HU38" s="105"/>
      <c r="HV38" s="105"/>
      <c r="HW38" s="105"/>
      <c r="HX38" s="105"/>
      <c r="HY38" s="105"/>
      <c r="HZ38" s="105"/>
      <c r="IA38" s="105"/>
      <c r="IB38" s="105"/>
      <c r="IC38" s="105"/>
      <c r="ID38" s="105"/>
      <c r="IE38" s="105"/>
      <c r="IF38" s="105"/>
      <c r="IG38" s="105"/>
      <c r="IH38" s="105"/>
      <c r="II38" s="105"/>
      <c r="IJ38" s="105"/>
      <c r="IK38" s="105"/>
      <c r="IL38" s="105"/>
      <c r="IM38" s="105"/>
      <c r="IN38" s="105"/>
      <c r="IO38" s="105"/>
      <c r="IP38" s="105"/>
      <c r="IQ38" s="105"/>
      <c r="IR38" s="105"/>
      <c r="IS38" s="105"/>
      <c r="IT38" s="105"/>
      <c r="IU38" s="105"/>
      <c r="IV38" s="105"/>
    </row>
    <row r="39" spans="1:256" ht="63.75">
      <c r="A39" s="111" t="s">
        <v>306</v>
      </c>
      <c r="B39" s="174" t="s">
        <v>288</v>
      </c>
      <c r="C39" s="175" t="s">
        <v>340</v>
      </c>
      <c r="D39" s="175">
        <v>700</v>
      </c>
      <c r="E39" s="176">
        <v>2017</v>
      </c>
      <c r="F39" s="177" t="s">
        <v>447</v>
      </c>
      <c r="G39" s="40">
        <v>867</v>
      </c>
      <c r="H39" s="41">
        <v>143</v>
      </c>
      <c r="I39" s="41"/>
      <c r="J39" s="40">
        <f>G39-H39-I39</f>
        <v>724</v>
      </c>
      <c r="K39" s="6"/>
      <c r="L39" s="6"/>
      <c r="M39" s="6"/>
      <c r="N39" s="6"/>
      <c r="O39" s="8">
        <f t="shared" si="2"/>
        <v>200</v>
      </c>
      <c r="P39" s="42"/>
      <c r="Q39" s="43"/>
      <c r="R39" s="43">
        <v>200</v>
      </c>
      <c r="S39" s="43"/>
      <c r="T39" s="43"/>
      <c r="U39" s="43">
        <v>140</v>
      </c>
      <c r="V39" s="43">
        <v>3</v>
      </c>
      <c r="W39" s="178"/>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05"/>
      <c r="DE39" s="105"/>
      <c r="DF39" s="105"/>
      <c r="DG39" s="105"/>
      <c r="DH39" s="105"/>
      <c r="DI39" s="105"/>
      <c r="DJ39" s="105"/>
      <c r="DK39" s="105"/>
      <c r="DL39" s="105"/>
      <c r="DM39" s="105"/>
      <c r="DN39" s="105"/>
      <c r="DO39" s="105"/>
      <c r="DP39" s="105"/>
      <c r="DQ39" s="105"/>
      <c r="DR39" s="105"/>
      <c r="DS39" s="105"/>
      <c r="DT39" s="105"/>
      <c r="DU39" s="105"/>
      <c r="DV39" s="105"/>
      <c r="DW39" s="105"/>
      <c r="DX39" s="105"/>
      <c r="DY39" s="105"/>
      <c r="DZ39" s="105"/>
      <c r="EA39" s="105"/>
      <c r="EB39" s="105"/>
      <c r="EC39" s="105"/>
      <c r="ED39" s="105"/>
      <c r="EE39" s="105"/>
      <c r="EF39" s="105"/>
      <c r="EG39" s="105"/>
      <c r="EH39" s="105"/>
      <c r="EI39" s="105"/>
      <c r="EJ39" s="105"/>
      <c r="EK39" s="105"/>
      <c r="EL39" s="105"/>
      <c r="EM39" s="105"/>
      <c r="EN39" s="105"/>
      <c r="EO39" s="105"/>
      <c r="EP39" s="105"/>
      <c r="EQ39" s="105"/>
      <c r="ER39" s="105"/>
      <c r="ES39" s="105"/>
      <c r="ET39" s="105"/>
      <c r="EU39" s="105"/>
      <c r="EV39" s="105"/>
      <c r="EW39" s="105"/>
      <c r="EX39" s="105"/>
      <c r="EY39" s="105"/>
      <c r="EZ39" s="105"/>
      <c r="FA39" s="105"/>
      <c r="FB39" s="105"/>
      <c r="FC39" s="105"/>
      <c r="FD39" s="105"/>
      <c r="FE39" s="105"/>
      <c r="FF39" s="105"/>
      <c r="FG39" s="105"/>
      <c r="FH39" s="105"/>
      <c r="FI39" s="105"/>
      <c r="FJ39" s="105"/>
      <c r="FK39" s="105"/>
      <c r="FL39" s="105"/>
      <c r="FM39" s="105"/>
      <c r="FN39" s="105"/>
      <c r="FO39" s="105"/>
      <c r="FP39" s="105"/>
      <c r="FQ39" s="105"/>
      <c r="FR39" s="105"/>
      <c r="FS39" s="105"/>
      <c r="FT39" s="105"/>
      <c r="FU39" s="105"/>
      <c r="FV39" s="105"/>
      <c r="FW39" s="105"/>
      <c r="FX39" s="105"/>
      <c r="FY39" s="105"/>
      <c r="FZ39" s="105"/>
      <c r="GA39" s="105"/>
      <c r="GB39" s="105"/>
      <c r="GC39" s="105"/>
      <c r="GD39" s="105"/>
      <c r="GE39" s="105"/>
      <c r="GF39" s="105"/>
      <c r="GG39" s="105"/>
      <c r="GH39" s="105"/>
      <c r="GI39" s="105"/>
      <c r="GJ39" s="105"/>
      <c r="GK39" s="105"/>
      <c r="GL39" s="105"/>
      <c r="GM39" s="105"/>
      <c r="GN39" s="105"/>
      <c r="GO39" s="105"/>
      <c r="GP39" s="105"/>
      <c r="GQ39" s="105"/>
      <c r="GR39" s="105"/>
      <c r="GS39" s="105"/>
      <c r="GT39" s="105"/>
      <c r="GU39" s="105"/>
      <c r="GV39" s="105"/>
      <c r="GW39" s="105"/>
      <c r="GX39" s="105"/>
      <c r="GY39" s="105"/>
      <c r="GZ39" s="105"/>
      <c r="HA39" s="105"/>
      <c r="HB39" s="105"/>
      <c r="HC39" s="105"/>
      <c r="HD39" s="105"/>
      <c r="HE39" s="105"/>
      <c r="HF39" s="105"/>
      <c r="HG39" s="105"/>
      <c r="HH39" s="105"/>
      <c r="HI39" s="105"/>
      <c r="HJ39" s="105"/>
      <c r="HK39" s="105"/>
      <c r="HL39" s="105"/>
      <c r="HM39" s="105"/>
      <c r="HN39" s="105"/>
      <c r="HO39" s="105"/>
      <c r="HP39" s="105"/>
      <c r="HQ39" s="105"/>
      <c r="HR39" s="105"/>
      <c r="HS39" s="105"/>
      <c r="HT39" s="105"/>
      <c r="HU39" s="105"/>
      <c r="HV39" s="105"/>
      <c r="HW39" s="105"/>
      <c r="HX39" s="105"/>
      <c r="HY39" s="105"/>
      <c r="HZ39" s="105"/>
      <c r="IA39" s="105"/>
      <c r="IB39" s="105"/>
      <c r="IC39" s="105"/>
      <c r="ID39" s="105"/>
      <c r="IE39" s="105"/>
      <c r="IF39" s="105"/>
      <c r="IG39" s="105"/>
      <c r="IH39" s="105"/>
      <c r="II39" s="105"/>
      <c r="IJ39" s="105"/>
      <c r="IK39" s="105"/>
      <c r="IL39" s="105"/>
      <c r="IM39" s="105"/>
      <c r="IN39" s="105"/>
      <c r="IO39" s="105"/>
      <c r="IP39" s="105"/>
      <c r="IQ39" s="105"/>
      <c r="IR39" s="105"/>
      <c r="IS39" s="105"/>
      <c r="IT39" s="105"/>
      <c r="IU39" s="105"/>
      <c r="IV39" s="105"/>
    </row>
    <row r="40" spans="1:256" ht="63.75">
      <c r="A40" s="111" t="s">
        <v>307</v>
      </c>
      <c r="B40" s="147" t="s">
        <v>289</v>
      </c>
      <c r="C40" s="138" t="s">
        <v>348</v>
      </c>
      <c r="D40" s="138">
        <v>720</v>
      </c>
      <c r="E40" s="137">
        <v>2017</v>
      </c>
      <c r="F40" s="168" t="s">
        <v>436</v>
      </c>
      <c r="G40" s="6">
        <v>972</v>
      </c>
      <c r="H40" s="7"/>
      <c r="I40" s="7">
        <v>190</v>
      </c>
      <c r="J40" s="6">
        <f>G40-H40-I40</f>
        <v>782</v>
      </c>
      <c r="K40" s="6"/>
      <c r="L40" s="6"/>
      <c r="M40" s="6"/>
      <c r="N40" s="6"/>
      <c r="O40" s="8">
        <f t="shared" si="2"/>
        <v>300</v>
      </c>
      <c r="P40" s="8"/>
      <c r="Q40" s="9"/>
      <c r="R40" s="9">
        <v>300</v>
      </c>
      <c r="S40" s="9"/>
      <c r="T40" s="9">
        <v>190</v>
      </c>
      <c r="U40" s="9"/>
      <c r="V40" s="9"/>
      <c r="W40" s="156"/>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c r="CC40" s="105"/>
      <c r="CD40" s="105"/>
      <c r="CE40" s="105"/>
      <c r="CF40" s="105"/>
      <c r="CG40" s="105"/>
      <c r="CH40" s="105"/>
      <c r="CI40" s="105"/>
      <c r="CJ40" s="105"/>
      <c r="CK40" s="105"/>
      <c r="CL40" s="105"/>
      <c r="CM40" s="105"/>
      <c r="CN40" s="105"/>
      <c r="CO40" s="105"/>
      <c r="CP40" s="105"/>
      <c r="CQ40" s="105"/>
      <c r="CR40" s="105"/>
      <c r="CS40" s="105"/>
      <c r="CT40" s="105"/>
      <c r="CU40" s="105"/>
      <c r="CV40" s="105"/>
      <c r="CW40" s="105"/>
      <c r="CX40" s="105"/>
      <c r="CY40" s="105"/>
      <c r="CZ40" s="105"/>
      <c r="DA40" s="105"/>
      <c r="DB40" s="105"/>
      <c r="DC40" s="105"/>
      <c r="DD40" s="105"/>
      <c r="DE40" s="105"/>
      <c r="DF40" s="105"/>
      <c r="DG40" s="105"/>
      <c r="DH40" s="105"/>
      <c r="DI40" s="105"/>
      <c r="DJ40" s="105"/>
      <c r="DK40" s="105"/>
      <c r="DL40" s="105"/>
      <c r="DM40" s="105"/>
      <c r="DN40" s="105"/>
      <c r="DO40" s="105"/>
      <c r="DP40" s="105"/>
      <c r="DQ40" s="105"/>
      <c r="DR40" s="105"/>
      <c r="DS40" s="105"/>
      <c r="DT40" s="105"/>
      <c r="DU40" s="105"/>
      <c r="DV40" s="105"/>
      <c r="DW40" s="105"/>
      <c r="DX40" s="105"/>
      <c r="DY40" s="105"/>
      <c r="DZ40" s="105"/>
      <c r="EA40" s="105"/>
      <c r="EB40" s="105"/>
      <c r="EC40" s="105"/>
      <c r="ED40" s="105"/>
      <c r="EE40" s="105"/>
      <c r="EF40" s="105"/>
      <c r="EG40" s="105"/>
      <c r="EH40" s="105"/>
      <c r="EI40" s="105"/>
      <c r="EJ40" s="105"/>
      <c r="EK40" s="105"/>
      <c r="EL40" s="105"/>
      <c r="EM40" s="105"/>
      <c r="EN40" s="105"/>
      <c r="EO40" s="105"/>
      <c r="EP40" s="105"/>
      <c r="EQ40" s="105"/>
      <c r="ER40" s="105"/>
      <c r="ES40" s="105"/>
      <c r="ET40" s="105"/>
      <c r="EU40" s="105"/>
      <c r="EV40" s="105"/>
      <c r="EW40" s="105"/>
      <c r="EX40" s="105"/>
      <c r="EY40" s="105"/>
      <c r="EZ40" s="105"/>
      <c r="FA40" s="105"/>
      <c r="FB40" s="105"/>
      <c r="FC40" s="105"/>
      <c r="FD40" s="105"/>
      <c r="FE40" s="105"/>
      <c r="FF40" s="105"/>
      <c r="FG40" s="105"/>
      <c r="FH40" s="105"/>
      <c r="FI40" s="105"/>
      <c r="FJ40" s="105"/>
      <c r="FK40" s="105"/>
      <c r="FL40" s="105"/>
      <c r="FM40" s="105"/>
      <c r="FN40" s="105"/>
      <c r="FO40" s="105"/>
      <c r="FP40" s="105"/>
      <c r="FQ40" s="105"/>
      <c r="FR40" s="105"/>
      <c r="FS40" s="105"/>
      <c r="FT40" s="105"/>
      <c r="FU40" s="105"/>
      <c r="FV40" s="105"/>
      <c r="FW40" s="105"/>
      <c r="FX40" s="105"/>
      <c r="FY40" s="105"/>
      <c r="FZ40" s="105"/>
      <c r="GA40" s="105"/>
      <c r="GB40" s="105"/>
      <c r="GC40" s="105"/>
      <c r="GD40" s="105"/>
      <c r="GE40" s="105"/>
      <c r="GF40" s="105"/>
      <c r="GG40" s="105"/>
      <c r="GH40" s="105"/>
      <c r="GI40" s="105"/>
      <c r="GJ40" s="105"/>
      <c r="GK40" s="105"/>
      <c r="GL40" s="105"/>
      <c r="GM40" s="105"/>
      <c r="GN40" s="105"/>
      <c r="GO40" s="105"/>
      <c r="GP40" s="105"/>
      <c r="GQ40" s="105"/>
      <c r="GR40" s="105"/>
      <c r="GS40" s="105"/>
      <c r="GT40" s="105"/>
      <c r="GU40" s="105"/>
      <c r="GV40" s="105"/>
      <c r="GW40" s="105"/>
      <c r="GX40" s="105"/>
      <c r="GY40" s="105"/>
      <c r="GZ40" s="105"/>
      <c r="HA40" s="105"/>
      <c r="HB40" s="105"/>
      <c r="HC40" s="105"/>
      <c r="HD40" s="105"/>
      <c r="HE40" s="105"/>
      <c r="HF40" s="105"/>
      <c r="HG40" s="105"/>
      <c r="HH40" s="105"/>
      <c r="HI40" s="105"/>
      <c r="HJ40" s="105"/>
      <c r="HK40" s="105"/>
      <c r="HL40" s="105"/>
      <c r="HM40" s="105"/>
      <c r="HN40" s="105"/>
      <c r="HO40" s="105"/>
      <c r="HP40" s="105"/>
      <c r="HQ40" s="105"/>
      <c r="HR40" s="105"/>
      <c r="HS40" s="105"/>
      <c r="HT40" s="105"/>
      <c r="HU40" s="105"/>
      <c r="HV40" s="105"/>
      <c r="HW40" s="105"/>
      <c r="HX40" s="105"/>
      <c r="HY40" s="105"/>
      <c r="HZ40" s="105"/>
      <c r="IA40" s="105"/>
      <c r="IB40" s="105"/>
      <c r="IC40" s="105"/>
      <c r="ID40" s="105"/>
      <c r="IE40" s="105"/>
      <c r="IF40" s="105"/>
      <c r="IG40" s="105"/>
      <c r="IH40" s="105"/>
      <c r="II40" s="105"/>
      <c r="IJ40" s="105"/>
      <c r="IK40" s="105"/>
      <c r="IL40" s="105"/>
      <c r="IM40" s="105"/>
      <c r="IN40" s="105"/>
      <c r="IO40" s="105"/>
      <c r="IP40" s="105"/>
      <c r="IQ40" s="105"/>
      <c r="IR40" s="105"/>
      <c r="IS40" s="105"/>
      <c r="IT40" s="105"/>
      <c r="IU40" s="105"/>
      <c r="IV40" s="105"/>
    </row>
    <row r="41" spans="1:256" ht="15.75">
      <c r="A41" s="179" t="s">
        <v>304</v>
      </c>
      <c r="B41" s="93" t="s">
        <v>291</v>
      </c>
      <c r="C41" s="94"/>
      <c r="D41" s="94"/>
      <c r="E41" s="94"/>
      <c r="F41" s="170"/>
      <c r="G41" s="5"/>
      <c r="H41" s="5"/>
      <c r="I41" s="5"/>
      <c r="J41" s="6">
        <f>G41-H41-I41</f>
        <v>0</v>
      </c>
      <c r="K41" s="40"/>
      <c r="L41" s="40"/>
      <c r="M41" s="40"/>
      <c r="N41" s="40"/>
      <c r="O41" s="8">
        <f t="shared" si="2"/>
        <v>0</v>
      </c>
      <c r="P41" s="5"/>
      <c r="Q41" s="5"/>
      <c r="R41" s="5"/>
      <c r="S41" s="5"/>
      <c r="T41" s="5"/>
      <c r="U41" s="5"/>
      <c r="V41" s="5"/>
      <c r="W41" s="17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c r="CW41" s="132"/>
      <c r="CX41" s="132"/>
      <c r="CY41" s="132"/>
      <c r="CZ41" s="132"/>
      <c r="DA41" s="132"/>
      <c r="DB41" s="132"/>
      <c r="DC41" s="132"/>
      <c r="DD41" s="132"/>
      <c r="DE41" s="132"/>
      <c r="DF41" s="132"/>
      <c r="DG41" s="132"/>
      <c r="DH41" s="132"/>
      <c r="DI41" s="132"/>
      <c r="DJ41" s="132"/>
      <c r="DK41" s="132"/>
      <c r="DL41" s="132"/>
      <c r="DM41" s="132"/>
      <c r="DN41" s="132"/>
      <c r="DO41" s="132"/>
      <c r="DP41" s="132"/>
      <c r="DQ41" s="132"/>
      <c r="DR41" s="132"/>
      <c r="DS41" s="132"/>
      <c r="DT41" s="132"/>
      <c r="DU41" s="132"/>
      <c r="DV41" s="132"/>
      <c r="DW41" s="132"/>
      <c r="DX41" s="132"/>
      <c r="DY41" s="132"/>
      <c r="DZ41" s="132"/>
      <c r="EA41" s="132"/>
      <c r="EB41" s="132"/>
      <c r="EC41" s="132"/>
      <c r="ED41" s="132"/>
      <c r="EE41" s="132"/>
      <c r="EF41" s="132"/>
      <c r="EG41" s="132"/>
      <c r="EH41" s="132"/>
      <c r="EI41" s="132"/>
      <c r="EJ41" s="132"/>
      <c r="EK41" s="132"/>
      <c r="EL41" s="132"/>
      <c r="EM41" s="132"/>
      <c r="EN41" s="132"/>
      <c r="EO41" s="132"/>
      <c r="EP41" s="132"/>
      <c r="EQ41" s="132"/>
      <c r="ER41" s="132"/>
      <c r="ES41" s="132"/>
      <c r="ET41" s="132"/>
      <c r="EU41" s="132"/>
      <c r="EV41" s="132"/>
      <c r="EW41" s="132"/>
      <c r="EX41" s="132"/>
      <c r="EY41" s="132"/>
      <c r="EZ41" s="132"/>
      <c r="FA41" s="132"/>
      <c r="FB41" s="132"/>
      <c r="FC41" s="132"/>
      <c r="FD41" s="132"/>
      <c r="FE41" s="132"/>
      <c r="FF41" s="132"/>
      <c r="FG41" s="132"/>
      <c r="FH41" s="132"/>
      <c r="FI41" s="132"/>
      <c r="FJ41" s="132"/>
      <c r="FK41" s="132"/>
      <c r="FL41" s="132"/>
      <c r="FM41" s="132"/>
      <c r="FN41" s="132"/>
      <c r="FO41" s="132"/>
      <c r="FP41" s="132"/>
      <c r="FQ41" s="132"/>
      <c r="FR41" s="132"/>
      <c r="FS41" s="132"/>
      <c r="FT41" s="132"/>
      <c r="FU41" s="132"/>
      <c r="FV41" s="132"/>
      <c r="FW41" s="132"/>
      <c r="FX41" s="132"/>
      <c r="FY41" s="132"/>
      <c r="FZ41" s="132"/>
      <c r="GA41" s="132"/>
      <c r="GB41" s="132"/>
      <c r="GC41" s="132"/>
      <c r="GD41" s="132"/>
      <c r="GE41" s="132"/>
      <c r="GF41" s="132"/>
      <c r="GG41" s="132"/>
      <c r="GH41" s="132"/>
      <c r="GI41" s="132"/>
      <c r="GJ41" s="132"/>
      <c r="GK41" s="132"/>
      <c r="GL41" s="132"/>
      <c r="GM41" s="132"/>
      <c r="GN41" s="132"/>
      <c r="GO41" s="132"/>
      <c r="GP41" s="132"/>
      <c r="GQ41" s="132"/>
      <c r="GR41" s="132"/>
      <c r="GS41" s="132"/>
      <c r="GT41" s="132"/>
      <c r="GU41" s="132"/>
      <c r="GV41" s="132"/>
      <c r="GW41" s="132"/>
      <c r="GX41" s="132"/>
      <c r="GY41" s="132"/>
      <c r="GZ41" s="132"/>
      <c r="HA41" s="132"/>
      <c r="HB41" s="132"/>
      <c r="HC41" s="132"/>
      <c r="HD41" s="132"/>
      <c r="HE41" s="132"/>
      <c r="HF41" s="132"/>
      <c r="HG41" s="132"/>
      <c r="HH41" s="132"/>
      <c r="HI41" s="132"/>
      <c r="HJ41" s="132"/>
      <c r="HK41" s="132"/>
      <c r="HL41" s="132"/>
      <c r="HM41" s="132"/>
      <c r="HN41" s="132"/>
      <c r="HO41" s="132"/>
      <c r="HP41" s="132"/>
      <c r="HQ41" s="132"/>
      <c r="HR41" s="132"/>
      <c r="HS41" s="132"/>
      <c r="HT41" s="132"/>
      <c r="HU41" s="132"/>
      <c r="HV41" s="132"/>
      <c r="HW41" s="132"/>
      <c r="HX41" s="132"/>
      <c r="HY41" s="132"/>
      <c r="HZ41" s="132"/>
      <c r="IA41" s="132"/>
      <c r="IB41" s="132"/>
      <c r="IC41" s="132"/>
      <c r="ID41" s="132"/>
      <c r="IE41" s="132"/>
      <c r="IF41" s="132"/>
      <c r="IG41" s="132"/>
      <c r="IH41" s="132"/>
      <c r="II41" s="132"/>
      <c r="IJ41" s="132"/>
      <c r="IK41" s="132"/>
      <c r="IL41" s="132"/>
      <c r="IM41" s="132"/>
      <c r="IN41" s="132"/>
      <c r="IO41" s="132"/>
      <c r="IP41" s="132"/>
      <c r="IQ41" s="132"/>
      <c r="IR41" s="132"/>
      <c r="IS41" s="132"/>
      <c r="IT41" s="132"/>
      <c r="IU41" s="132"/>
      <c r="IV41" s="132"/>
    </row>
    <row r="42" spans="1:256" ht="63.75">
      <c r="A42" s="111" t="s">
        <v>308</v>
      </c>
      <c r="B42" s="147" t="s">
        <v>290</v>
      </c>
      <c r="C42" s="111" t="s">
        <v>339</v>
      </c>
      <c r="D42" s="138"/>
      <c r="E42" s="137">
        <v>2017</v>
      </c>
      <c r="F42" s="168" t="s">
        <v>453</v>
      </c>
      <c r="G42" s="6">
        <v>3998</v>
      </c>
      <c r="H42" s="7"/>
      <c r="I42" s="7">
        <v>1497</v>
      </c>
      <c r="J42" s="6">
        <f>G42-H42-I42</f>
        <v>2501</v>
      </c>
      <c r="K42" s="6"/>
      <c r="L42" s="6"/>
      <c r="M42" s="6"/>
      <c r="N42" s="6"/>
      <c r="O42" s="8">
        <f t="shared" si="2"/>
        <v>2146</v>
      </c>
      <c r="P42" s="9"/>
      <c r="Q42" s="9"/>
      <c r="R42" s="9">
        <v>1282</v>
      </c>
      <c r="S42" s="9">
        <v>864</v>
      </c>
      <c r="T42" s="9">
        <v>1497</v>
      </c>
      <c r="U42" s="9"/>
      <c r="V42" s="9"/>
      <c r="W42" s="156"/>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105"/>
      <c r="BX42" s="105"/>
      <c r="BY42" s="105"/>
      <c r="BZ42" s="105"/>
      <c r="CA42" s="105"/>
      <c r="CB42" s="105"/>
      <c r="CC42" s="105"/>
      <c r="CD42" s="105"/>
      <c r="CE42" s="105"/>
      <c r="CF42" s="105"/>
      <c r="CG42" s="105"/>
      <c r="CH42" s="105"/>
      <c r="CI42" s="105"/>
      <c r="CJ42" s="105"/>
      <c r="CK42" s="105"/>
      <c r="CL42" s="105"/>
      <c r="CM42" s="105"/>
      <c r="CN42" s="105"/>
      <c r="CO42" s="105"/>
      <c r="CP42" s="105"/>
      <c r="CQ42" s="105"/>
      <c r="CR42" s="105"/>
      <c r="CS42" s="105"/>
      <c r="CT42" s="105"/>
      <c r="CU42" s="105"/>
      <c r="CV42" s="105"/>
      <c r="CW42" s="105"/>
      <c r="CX42" s="105"/>
      <c r="CY42" s="105"/>
      <c r="CZ42" s="105"/>
      <c r="DA42" s="105"/>
      <c r="DB42" s="105"/>
      <c r="DC42" s="105"/>
      <c r="DD42" s="105"/>
      <c r="DE42" s="105"/>
      <c r="DF42" s="105"/>
      <c r="DG42" s="105"/>
      <c r="DH42" s="105"/>
      <c r="DI42" s="105"/>
      <c r="DJ42" s="105"/>
      <c r="DK42" s="105"/>
      <c r="DL42" s="105"/>
      <c r="DM42" s="105"/>
      <c r="DN42" s="105"/>
      <c r="DO42" s="105"/>
      <c r="DP42" s="105"/>
      <c r="DQ42" s="105"/>
      <c r="DR42" s="105"/>
      <c r="DS42" s="105"/>
      <c r="DT42" s="105"/>
      <c r="DU42" s="105"/>
      <c r="DV42" s="105"/>
      <c r="DW42" s="105"/>
      <c r="DX42" s="105"/>
      <c r="DY42" s="105"/>
      <c r="DZ42" s="105"/>
      <c r="EA42" s="105"/>
      <c r="EB42" s="105"/>
      <c r="EC42" s="105"/>
      <c r="ED42" s="105"/>
      <c r="EE42" s="105"/>
      <c r="EF42" s="105"/>
      <c r="EG42" s="105"/>
      <c r="EH42" s="105"/>
      <c r="EI42" s="105"/>
      <c r="EJ42" s="105"/>
      <c r="EK42" s="105"/>
      <c r="EL42" s="105"/>
      <c r="EM42" s="105"/>
      <c r="EN42" s="105"/>
      <c r="EO42" s="105"/>
      <c r="EP42" s="105"/>
      <c r="EQ42" s="105"/>
      <c r="ER42" s="105"/>
      <c r="ES42" s="105"/>
      <c r="ET42" s="105"/>
      <c r="EU42" s="105"/>
      <c r="EV42" s="105"/>
      <c r="EW42" s="105"/>
      <c r="EX42" s="105"/>
      <c r="EY42" s="105"/>
      <c r="EZ42" s="105"/>
      <c r="FA42" s="105"/>
      <c r="FB42" s="105"/>
      <c r="FC42" s="105"/>
      <c r="FD42" s="105"/>
      <c r="FE42" s="105"/>
      <c r="FF42" s="105"/>
      <c r="FG42" s="105"/>
      <c r="FH42" s="105"/>
      <c r="FI42" s="105"/>
      <c r="FJ42" s="105"/>
      <c r="FK42" s="105"/>
      <c r="FL42" s="105"/>
      <c r="FM42" s="105"/>
      <c r="FN42" s="105"/>
      <c r="FO42" s="105"/>
      <c r="FP42" s="105"/>
      <c r="FQ42" s="105"/>
      <c r="FR42" s="105"/>
      <c r="FS42" s="105"/>
      <c r="FT42" s="105"/>
      <c r="FU42" s="105"/>
      <c r="FV42" s="105"/>
      <c r="FW42" s="105"/>
      <c r="FX42" s="105"/>
      <c r="FY42" s="105"/>
      <c r="FZ42" s="105"/>
      <c r="GA42" s="105"/>
      <c r="GB42" s="105"/>
      <c r="GC42" s="105"/>
      <c r="GD42" s="105"/>
      <c r="GE42" s="105"/>
      <c r="GF42" s="105"/>
      <c r="GG42" s="105"/>
      <c r="GH42" s="105"/>
      <c r="GI42" s="105"/>
      <c r="GJ42" s="105"/>
      <c r="GK42" s="105"/>
      <c r="GL42" s="105"/>
      <c r="GM42" s="105"/>
      <c r="GN42" s="105"/>
      <c r="GO42" s="105"/>
      <c r="GP42" s="105"/>
      <c r="GQ42" s="105"/>
      <c r="GR42" s="105"/>
      <c r="GS42" s="105"/>
      <c r="GT42" s="105"/>
      <c r="GU42" s="105"/>
      <c r="GV42" s="105"/>
      <c r="GW42" s="105"/>
      <c r="GX42" s="105"/>
      <c r="GY42" s="105"/>
      <c r="GZ42" s="105"/>
      <c r="HA42" s="105"/>
      <c r="HB42" s="105"/>
      <c r="HC42" s="105"/>
      <c r="HD42" s="105"/>
      <c r="HE42" s="105"/>
      <c r="HF42" s="105"/>
      <c r="HG42" s="105"/>
      <c r="HH42" s="105"/>
      <c r="HI42" s="105"/>
      <c r="HJ42" s="105"/>
      <c r="HK42" s="105"/>
      <c r="HL42" s="105"/>
      <c r="HM42" s="105"/>
      <c r="HN42" s="105"/>
      <c r="HO42" s="105"/>
      <c r="HP42" s="105"/>
      <c r="HQ42" s="105"/>
      <c r="HR42" s="105"/>
      <c r="HS42" s="105"/>
      <c r="HT42" s="105"/>
      <c r="HU42" s="105"/>
      <c r="HV42" s="105"/>
      <c r="HW42" s="105"/>
      <c r="HX42" s="105"/>
      <c r="HY42" s="105"/>
      <c r="HZ42" s="105"/>
      <c r="IA42" s="105"/>
      <c r="IB42" s="105"/>
      <c r="IC42" s="105"/>
      <c r="ID42" s="105"/>
      <c r="IE42" s="105"/>
      <c r="IF42" s="105"/>
      <c r="IG42" s="105"/>
      <c r="IH42" s="105"/>
      <c r="II42" s="105"/>
      <c r="IJ42" s="105"/>
      <c r="IK42" s="105"/>
      <c r="IL42" s="105"/>
      <c r="IM42" s="105"/>
      <c r="IN42" s="105"/>
      <c r="IO42" s="105"/>
      <c r="IP42" s="105"/>
      <c r="IQ42" s="105"/>
      <c r="IR42" s="105"/>
      <c r="IS42" s="105"/>
      <c r="IT42" s="105"/>
      <c r="IU42" s="105"/>
      <c r="IV42" s="105"/>
    </row>
    <row r="43" spans="1:256" ht="15.75">
      <c r="A43" s="87">
        <v>13</v>
      </c>
      <c r="B43" s="88" t="s">
        <v>309</v>
      </c>
      <c r="C43" s="127"/>
      <c r="D43" s="127"/>
      <c r="E43" s="128"/>
      <c r="F43" s="180"/>
      <c r="G43" s="181">
        <v>1700</v>
      </c>
      <c r="H43" s="181">
        <v>315</v>
      </c>
      <c r="I43" s="181">
        <v>0</v>
      </c>
      <c r="J43" s="181">
        <v>1385</v>
      </c>
      <c r="K43" s="34"/>
      <c r="L43" s="34"/>
      <c r="M43" s="34"/>
      <c r="N43" s="34"/>
      <c r="O43" s="181">
        <v>0</v>
      </c>
      <c r="P43" s="181">
        <v>0</v>
      </c>
      <c r="Q43" s="181">
        <v>0</v>
      </c>
      <c r="R43" s="181">
        <v>1043</v>
      </c>
      <c r="S43" s="181">
        <v>342</v>
      </c>
      <c r="T43" s="181">
        <v>0</v>
      </c>
      <c r="U43" s="181">
        <v>300</v>
      </c>
      <c r="V43" s="181">
        <v>15</v>
      </c>
      <c r="W43" s="131"/>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c r="CG43" s="132"/>
      <c r="CH43" s="132"/>
      <c r="CI43" s="132"/>
      <c r="CJ43" s="132"/>
      <c r="CK43" s="132"/>
      <c r="CL43" s="132"/>
      <c r="CM43" s="132"/>
      <c r="CN43" s="132"/>
      <c r="CO43" s="132"/>
      <c r="CP43" s="132"/>
      <c r="CQ43" s="132"/>
      <c r="CR43" s="132"/>
      <c r="CS43" s="132"/>
      <c r="CT43" s="132"/>
      <c r="CU43" s="132"/>
      <c r="CV43" s="132"/>
      <c r="CW43" s="132"/>
      <c r="CX43" s="132"/>
      <c r="CY43" s="132"/>
      <c r="CZ43" s="132"/>
      <c r="DA43" s="132"/>
      <c r="DB43" s="132"/>
      <c r="DC43" s="132"/>
      <c r="DD43" s="132"/>
      <c r="DE43" s="132"/>
      <c r="DF43" s="132"/>
      <c r="DG43" s="132"/>
      <c r="DH43" s="132"/>
      <c r="DI43" s="132"/>
      <c r="DJ43" s="132"/>
      <c r="DK43" s="132"/>
      <c r="DL43" s="132"/>
      <c r="DM43" s="132"/>
      <c r="DN43" s="132"/>
      <c r="DO43" s="132"/>
      <c r="DP43" s="132"/>
      <c r="DQ43" s="132"/>
      <c r="DR43" s="132"/>
      <c r="DS43" s="132"/>
      <c r="DT43" s="132"/>
      <c r="DU43" s="132"/>
      <c r="DV43" s="132"/>
      <c r="DW43" s="132"/>
      <c r="DX43" s="132"/>
      <c r="DY43" s="132"/>
      <c r="DZ43" s="132"/>
      <c r="EA43" s="132"/>
      <c r="EB43" s="132"/>
      <c r="EC43" s="132"/>
      <c r="ED43" s="132"/>
      <c r="EE43" s="132"/>
      <c r="EF43" s="132"/>
      <c r="EG43" s="132"/>
      <c r="EH43" s="132"/>
      <c r="EI43" s="132"/>
      <c r="EJ43" s="132"/>
      <c r="EK43" s="132"/>
      <c r="EL43" s="132"/>
      <c r="EM43" s="132"/>
      <c r="EN43" s="132"/>
      <c r="EO43" s="132"/>
      <c r="EP43" s="132"/>
      <c r="EQ43" s="132"/>
      <c r="ER43" s="132"/>
      <c r="ES43" s="132"/>
      <c r="ET43" s="132"/>
      <c r="EU43" s="132"/>
      <c r="EV43" s="132"/>
      <c r="EW43" s="132"/>
      <c r="EX43" s="132"/>
      <c r="EY43" s="132"/>
      <c r="EZ43" s="132"/>
      <c r="FA43" s="132"/>
      <c r="FB43" s="132"/>
      <c r="FC43" s="132"/>
      <c r="FD43" s="132"/>
      <c r="FE43" s="132"/>
      <c r="FF43" s="132"/>
      <c r="FG43" s="132"/>
      <c r="FH43" s="132"/>
      <c r="FI43" s="132"/>
      <c r="FJ43" s="132"/>
      <c r="FK43" s="132"/>
      <c r="FL43" s="132"/>
      <c r="FM43" s="132"/>
      <c r="FN43" s="132"/>
      <c r="FO43" s="132"/>
      <c r="FP43" s="132"/>
      <c r="FQ43" s="132"/>
      <c r="FR43" s="132"/>
      <c r="FS43" s="132"/>
      <c r="FT43" s="132"/>
      <c r="FU43" s="132"/>
      <c r="FV43" s="132"/>
      <c r="FW43" s="132"/>
      <c r="FX43" s="132"/>
      <c r="FY43" s="132"/>
      <c r="FZ43" s="132"/>
      <c r="GA43" s="132"/>
      <c r="GB43" s="132"/>
      <c r="GC43" s="132"/>
      <c r="GD43" s="132"/>
      <c r="GE43" s="132"/>
      <c r="GF43" s="132"/>
      <c r="GG43" s="132"/>
      <c r="GH43" s="132"/>
      <c r="GI43" s="132"/>
      <c r="GJ43" s="132"/>
      <c r="GK43" s="132"/>
      <c r="GL43" s="132"/>
      <c r="GM43" s="132"/>
      <c r="GN43" s="132"/>
      <c r="GO43" s="132"/>
      <c r="GP43" s="132"/>
      <c r="GQ43" s="132"/>
      <c r="GR43" s="132"/>
      <c r="GS43" s="132"/>
      <c r="GT43" s="132"/>
      <c r="GU43" s="132"/>
      <c r="GV43" s="132"/>
      <c r="GW43" s="132"/>
      <c r="GX43" s="132"/>
      <c r="GY43" s="132"/>
      <c r="GZ43" s="132"/>
      <c r="HA43" s="132"/>
      <c r="HB43" s="132"/>
      <c r="HC43" s="132"/>
      <c r="HD43" s="132"/>
      <c r="HE43" s="132"/>
      <c r="HF43" s="132"/>
      <c r="HG43" s="132"/>
      <c r="HH43" s="132"/>
      <c r="HI43" s="132"/>
      <c r="HJ43" s="132"/>
      <c r="HK43" s="132"/>
      <c r="HL43" s="132"/>
      <c r="HM43" s="132"/>
      <c r="HN43" s="132"/>
      <c r="HO43" s="132"/>
      <c r="HP43" s="132"/>
      <c r="HQ43" s="132"/>
      <c r="HR43" s="132"/>
      <c r="HS43" s="132"/>
      <c r="HT43" s="132"/>
      <c r="HU43" s="132"/>
      <c r="HV43" s="132"/>
      <c r="HW43" s="132"/>
      <c r="HX43" s="132"/>
      <c r="HY43" s="132"/>
      <c r="HZ43" s="132"/>
      <c r="IA43" s="132"/>
      <c r="IB43" s="132"/>
      <c r="IC43" s="132"/>
      <c r="ID43" s="132"/>
      <c r="IE43" s="132"/>
      <c r="IF43" s="132"/>
      <c r="IG43" s="132"/>
      <c r="IH43" s="132"/>
      <c r="II43" s="132"/>
      <c r="IJ43" s="132"/>
      <c r="IK43" s="132"/>
      <c r="IL43" s="132"/>
      <c r="IM43" s="132"/>
      <c r="IN43" s="132"/>
      <c r="IO43" s="132"/>
      <c r="IP43" s="132"/>
      <c r="IQ43" s="132"/>
      <c r="IR43" s="132"/>
      <c r="IS43" s="132"/>
      <c r="IT43" s="132"/>
      <c r="IU43" s="132"/>
      <c r="IV43" s="132"/>
    </row>
    <row r="44" spans="1:256" ht="15.75">
      <c r="A44" s="94" t="s">
        <v>310</v>
      </c>
      <c r="B44" s="93" t="s">
        <v>81</v>
      </c>
      <c r="C44" s="121"/>
      <c r="D44" s="121"/>
      <c r="E44" s="122"/>
      <c r="F44" s="182"/>
      <c r="G44" s="96"/>
      <c r="H44" s="96"/>
      <c r="I44" s="96"/>
      <c r="J44" s="96"/>
      <c r="K44" s="6"/>
      <c r="L44" s="6"/>
      <c r="M44" s="6"/>
      <c r="N44" s="6"/>
      <c r="O44" s="125"/>
      <c r="P44" s="125"/>
      <c r="Q44" s="126"/>
      <c r="R44" s="126"/>
      <c r="S44" s="126"/>
      <c r="T44" s="126"/>
      <c r="U44" s="126"/>
      <c r="V44" s="126"/>
      <c r="W44" s="120"/>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c r="DP44" s="134"/>
      <c r="DQ44" s="134"/>
      <c r="DR44" s="134"/>
      <c r="DS44" s="134"/>
      <c r="DT44" s="134"/>
      <c r="DU44" s="134"/>
      <c r="DV44" s="134"/>
      <c r="DW44" s="134"/>
      <c r="DX44" s="134"/>
      <c r="DY44" s="134"/>
      <c r="DZ44" s="134"/>
      <c r="EA44" s="134"/>
      <c r="EB44" s="134"/>
      <c r="EC44" s="134"/>
      <c r="ED44" s="134"/>
      <c r="EE44" s="134"/>
      <c r="EF44" s="134"/>
      <c r="EG44" s="134"/>
      <c r="EH44" s="134"/>
      <c r="EI44" s="134"/>
      <c r="EJ44" s="134"/>
      <c r="EK44" s="134"/>
      <c r="EL44" s="134"/>
      <c r="EM44" s="134"/>
      <c r="EN44" s="134"/>
      <c r="EO44" s="134"/>
      <c r="EP44" s="134"/>
      <c r="EQ44" s="134"/>
      <c r="ER44" s="134"/>
      <c r="ES44" s="134"/>
      <c r="ET44" s="134"/>
      <c r="EU44" s="134"/>
      <c r="EV44" s="134"/>
      <c r="EW44" s="134"/>
      <c r="EX44" s="134"/>
      <c r="EY44" s="134"/>
      <c r="EZ44" s="134"/>
      <c r="FA44" s="134"/>
      <c r="FB44" s="134"/>
      <c r="FC44" s="134"/>
      <c r="FD44" s="134"/>
      <c r="FE44" s="134"/>
      <c r="FF44" s="134"/>
      <c r="FG44" s="134"/>
      <c r="FH44" s="134"/>
      <c r="FI44" s="134"/>
      <c r="FJ44" s="134"/>
      <c r="FK44" s="134"/>
      <c r="FL44" s="134"/>
      <c r="FM44" s="134"/>
      <c r="FN44" s="134"/>
      <c r="FO44" s="134"/>
      <c r="FP44" s="134"/>
      <c r="FQ44" s="134"/>
      <c r="FR44" s="134"/>
      <c r="FS44" s="134"/>
      <c r="FT44" s="134"/>
      <c r="FU44" s="134"/>
      <c r="FV44" s="134"/>
      <c r="FW44" s="134"/>
      <c r="FX44" s="134"/>
      <c r="FY44" s="134"/>
      <c r="FZ44" s="134"/>
      <c r="GA44" s="134"/>
      <c r="GB44" s="134"/>
      <c r="GC44" s="134"/>
      <c r="GD44" s="134"/>
      <c r="GE44" s="134"/>
      <c r="GF44" s="134"/>
      <c r="GG44" s="134"/>
      <c r="GH44" s="134"/>
      <c r="GI44" s="134"/>
      <c r="GJ44" s="134"/>
      <c r="GK44" s="134"/>
      <c r="GL44" s="134"/>
      <c r="GM44" s="134"/>
      <c r="GN44" s="134"/>
      <c r="GO44" s="134"/>
      <c r="GP44" s="134"/>
      <c r="GQ44" s="134"/>
      <c r="GR44" s="134"/>
      <c r="GS44" s="134"/>
      <c r="GT44" s="134"/>
      <c r="GU44" s="134"/>
      <c r="GV44" s="134"/>
      <c r="GW44" s="134"/>
      <c r="GX44" s="134"/>
      <c r="GY44" s="134"/>
      <c r="GZ44" s="134"/>
      <c r="HA44" s="134"/>
      <c r="HB44" s="134"/>
      <c r="HC44" s="134"/>
      <c r="HD44" s="134"/>
      <c r="HE44" s="134"/>
      <c r="HF44" s="134"/>
      <c r="HG44" s="134"/>
      <c r="HH44" s="134"/>
      <c r="HI44" s="134"/>
      <c r="HJ44" s="134"/>
      <c r="HK44" s="134"/>
      <c r="HL44" s="134"/>
      <c r="HM44" s="134"/>
      <c r="HN44" s="134"/>
      <c r="HO44" s="134"/>
      <c r="HP44" s="134"/>
      <c r="HQ44" s="134"/>
      <c r="HR44" s="134"/>
      <c r="HS44" s="134"/>
      <c r="HT44" s="134"/>
      <c r="HU44" s="134"/>
      <c r="HV44" s="134"/>
      <c r="HW44" s="134"/>
      <c r="HX44" s="134"/>
      <c r="HY44" s="134"/>
      <c r="HZ44" s="134"/>
      <c r="IA44" s="134"/>
      <c r="IB44" s="134"/>
      <c r="IC44" s="134"/>
      <c r="ID44" s="134"/>
      <c r="IE44" s="134"/>
      <c r="IF44" s="134"/>
      <c r="IG44" s="134"/>
      <c r="IH44" s="134"/>
      <c r="II44" s="134"/>
      <c r="IJ44" s="134"/>
      <c r="IK44" s="134"/>
      <c r="IL44" s="134"/>
      <c r="IM44" s="134"/>
      <c r="IN44" s="134"/>
      <c r="IO44" s="134"/>
      <c r="IP44" s="134"/>
      <c r="IQ44" s="134"/>
      <c r="IR44" s="134"/>
      <c r="IS44" s="134"/>
      <c r="IT44" s="134"/>
      <c r="IU44" s="134"/>
      <c r="IV44" s="134"/>
    </row>
    <row r="45" spans="1:256" ht="76.5">
      <c r="A45" s="111" t="s">
        <v>321</v>
      </c>
      <c r="B45" s="147" t="s">
        <v>311</v>
      </c>
      <c r="C45" s="138" t="s">
        <v>314</v>
      </c>
      <c r="D45" s="138">
        <v>600</v>
      </c>
      <c r="E45" s="137">
        <v>2017</v>
      </c>
      <c r="F45" s="168" t="s">
        <v>448</v>
      </c>
      <c r="G45" s="124">
        <v>550</v>
      </c>
      <c r="H45" s="158">
        <v>115</v>
      </c>
      <c r="I45" s="158"/>
      <c r="J45" s="124">
        <v>435</v>
      </c>
      <c r="K45" s="124"/>
      <c r="L45" s="124"/>
      <c r="M45" s="124"/>
      <c r="N45" s="124"/>
      <c r="O45" s="166"/>
      <c r="P45" s="166"/>
      <c r="Q45" s="154"/>
      <c r="R45" s="155">
        <v>343</v>
      </c>
      <c r="S45" s="173">
        <v>92</v>
      </c>
      <c r="T45" s="154"/>
      <c r="U45" s="154">
        <v>100</v>
      </c>
      <c r="V45" s="154">
        <v>15</v>
      </c>
      <c r="W45" s="156"/>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BX45" s="105"/>
      <c r="BY45" s="105"/>
      <c r="BZ45" s="105"/>
      <c r="CA45" s="105"/>
      <c r="CB45" s="105"/>
      <c r="CC45" s="105"/>
      <c r="CD45" s="105"/>
      <c r="CE45" s="105"/>
      <c r="CF45" s="105"/>
      <c r="CG45" s="105"/>
      <c r="CH45" s="105"/>
      <c r="CI45" s="105"/>
      <c r="CJ45" s="105"/>
      <c r="CK45" s="105"/>
      <c r="CL45" s="105"/>
      <c r="CM45" s="105"/>
      <c r="CN45" s="105"/>
      <c r="CO45" s="105"/>
      <c r="CP45" s="105"/>
      <c r="CQ45" s="105"/>
      <c r="CR45" s="105"/>
      <c r="CS45" s="105"/>
      <c r="CT45" s="105"/>
      <c r="CU45" s="105"/>
      <c r="CV45" s="105"/>
      <c r="CW45" s="105"/>
      <c r="CX45" s="105"/>
      <c r="CY45" s="105"/>
      <c r="CZ45" s="105"/>
      <c r="DA45" s="105"/>
      <c r="DB45" s="105"/>
      <c r="DC45" s="105"/>
      <c r="DD45" s="105"/>
      <c r="DE45" s="105"/>
      <c r="DF45" s="105"/>
      <c r="DG45" s="105"/>
      <c r="DH45" s="105"/>
      <c r="DI45" s="105"/>
      <c r="DJ45" s="105"/>
      <c r="DK45" s="105"/>
      <c r="DL45" s="105"/>
      <c r="DM45" s="105"/>
      <c r="DN45" s="105"/>
      <c r="DO45" s="105"/>
      <c r="DP45" s="105"/>
      <c r="DQ45" s="105"/>
      <c r="DR45" s="105"/>
      <c r="DS45" s="105"/>
      <c r="DT45" s="105"/>
      <c r="DU45" s="105"/>
      <c r="DV45" s="105"/>
      <c r="DW45" s="105"/>
      <c r="DX45" s="105"/>
      <c r="DY45" s="105"/>
      <c r="DZ45" s="105"/>
      <c r="EA45" s="105"/>
      <c r="EB45" s="105"/>
      <c r="EC45" s="105"/>
      <c r="ED45" s="105"/>
      <c r="EE45" s="105"/>
      <c r="EF45" s="105"/>
      <c r="EG45" s="105"/>
      <c r="EH45" s="105"/>
      <c r="EI45" s="105"/>
      <c r="EJ45" s="105"/>
      <c r="EK45" s="105"/>
      <c r="EL45" s="105"/>
      <c r="EM45" s="105"/>
      <c r="EN45" s="105"/>
      <c r="EO45" s="105"/>
      <c r="EP45" s="105"/>
      <c r="EQ45" s="105"/>
      <c r="ER45" s="105"/>
      <c r="ES45" s="105"/>
      <c r="ET45" s="105"/>
      <c r="EU45" s="105"/>
      <c r="EV45" s="105"/>
      <c r="EW45" s="105"/>
      <c r="EX45" s="105"/>
      <c r="EY45" s="105"/>
      <c r="EZ45" s="105"/>
      <c r="FA45" s="105"/>
      <c r="FB45" s="105"/>
      <c r="FC45" s="105"/>
      <c r="FD45" s="105"/>
      <c r="FE45" s="105"/>
      <c r="FF45" s="105"/>
      <c r="FG45" s="105"/>
      <c r="FH45" s="105"/>
      <c r="FI45" s="105"/>
      <c r="FJ45" s="105"/>
      <c r="FK45" s="105"/>
      <c r="FL45" s="105"/>
      <c r="FM45" s="105"/>
      <c r="FN45" s="105"/>
      <c r="FO45" s="105"/>
      <c r="FP45" s="105"/>
      <c r="FQ45" s="105"/>
      <c r="FR45" s="105"/>
      <c r="FS45" s="105"/>
      <c r="FT45" s="105"/>
      <c r="FU45" s="105"/>
      <c r="FV45" s="105"/>
      <c r="FW45" s="105"/>
      <c r="FX45" s="105"/>
      <c r="FY45" s="105"/>
      <c r="FZ45" s="105"/>
      <c r="GA45" s="105"/>
      <c r="GB45" s="105"/>
      <c r="GC45" s="105"/>
      <c r="GD45" s="105"/>
      <c r="GE45" s="105"/>
      <c r="GF45" s="105"/>
      <c r="GG45" s="105"/>
      <c r="GH45" s="105"/>
      <c r="GI45" s="105"/>
      <c r="GJ45" s="105"/>
      <c r="GK45" s="105"/>
      <c r="GL45" s="105"/>
      <c r="GM45" s="105"/>
      <c r="GN45" s="105"/>
      <c r="GO45" s="105"/>
      <c r="GP45" s="105"/>
      <c r="GQ45" s="105"/>
      <c r="GR45" s="105"/>
      <c r="GS45" s="105"/>
      <c r="GT45" s="105"/>
      <c r="GU45" s="105"/>
      <c r="GV45" s="105"/>
      <c r="GW45" s="105"/>
      <c r="GX45" s="105"/>
      <c r="GY45" s="105"/>
      <c r="GZ45" s="105"/>
      <c r="HA45" s="105"/>
      <c r="HB45" s="105"/>
      <c r="HC45" s="105"/>
      <c r="HD45" s="105"/>
      <c r="HE45" s="105"/>
      <c r="HF45" s="105"/>
      <c r="HG45" s="105"/>
      <c r="HH45" s="105"/>
      <c r="HI45" s="105"/>
      <c r="HJ45" s="105"/>
      <c r="HK45" s="105"/>
      <c r="HL45" s="105"/>
      <c r="HM45" s="105"/>
      <c r="HN45" s="105"/>
      <c r="HO45" s="105"/>
      <c r="HP45" s="105"/>
      <c r="HQ45" s="105"/>
      <c r="HR45" s="105"/>
      <c r="HS45" s="105"/>
      <c r="HT45" s="105"/>
      <c r="HU45" s="105"/>
      <c r="HV45" s="105"/>
      <c r="HW45" s="105"/>
      <c r="HX45" s="105"/>
      <c r="HY45" s="105"/>
      <c r="HZ45" s="105"/>
      <c r="IA45" s="105"/>
      <c r="IB45" s="105"/>
      <c r="IC45" s="105"/>
      <c r="ID45" s="105"/>
      <c r="IE45" s="105"/>
      <c r="IF45" s="105"/>
      <c r="IG45" s="105"/>
      <c r="IH45" s="105"/>
      <c r="II45" s="105"/>
      <c r="IJ45" s="105"/>
      <c r="IK45" s="105"/>
      <c r="IL45" s="105"/>
      <c r="IM45" s="105"/>
      <c r="IN45" s="105"/>
      <c r="IO45" s="105"/>
      <c r="IP45" s="105"/>
      <c r="IQ45" s="105"/>
      <c r="IR45" s="105"/>
      <c r="IS45" s="105"/>
      <c r="IT45" s="105"/>
      <c r="IU45" s="105"/>
      <c r="IV45" s="105"/>
    </row>
    <row r="46" spans="1:256" ht="76.5">
      <c r="A46" s="111" t="s">
        <v>322</v>
      </c>
      <c r="B46" s="147" t="s">
        <v>312</v>
      </c>
      <c r="C46" s="138" t="s">
        <v>315</v>
      </c>
      <c r="D46" s="138">
        <v>600</v>
      </c>
      <c r="E46" s="137">
        <v>2017</v>
      </c>
      <c r="F46" s="168" t="s">
        <v>449</v>
      </c>
      <c r="G46" s="124">
        <v>650</v>
      </c>
      <c r="H46" s="158">
        <v>100</v>
      </c>
      <c r="I46" s="158"/>
      <c r="J46" s="124">
        <v>550</v>
      </c>
      <c r="K46" s="124"/>
      <c r="L46" s="124"/>
      <c r="M46" s="124"/>
      <c r="N46" s="124"/>
      <c r="O46" s="166"/>
      <c r="P46" s="166"/>
      <c r="Q46" s="154"/>
      <c r="R46" s="155">
        <v>400</v>
      </c>
      <c r="S46" s="173">
        <v>150</v>
      </c>
      <c r="T46" s="154"/>
      <c r="U46" s="154">
        <v>100</v>
      </c>
      <c r="V46" s="154"/>
      <c r="W46" s="156"/>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5"/>
      <c r="CL46" s="105"/>
      <c r="CM46" s="105"/>
      <c r="CN46" s="105"/>
      <c r="CO46" s="105"/>
      <c r="CP46" s="105"/>
      <c r="CQ46" s="105"/>
      <c r="CR46" s="105"/>
      <c r="CS46" s="105"/>
      <c r="CT46" s="105"/>
      <c r="CU46" s="105"/>
      <c r="CV46" s="105"/>
      <c r="CW46" s="105"/>
      <c r="CX46" s="105"/>
      <c r="CY46" s="105"/>
      <c r="CZ46" s="105"/>
      <c r="DA46" s="105"/>
      <c r="DB46" s="105"/>
      <c r="DC46" s="105"/>
      <c r="DD46" s="105"/>
      <c r="DE46" s="105"/>
      <c r="DF46" s="105"/>
      <c r="DG46" s="105"/>
      <c r="DH46" s="105"/>
      <c r="DI46" s="105"/>
      <c r="DJ46" s="105"/>
      <c r="DK46" s="105"/>
      <c r="DL46" s="105"/>
      <c r="DM46" s="105"/>
      <c r="DN46" s="105"/>
      <c r="DO46" s="105"/>
      <c r="DP46" s="105"/>
      <c r="DQ46" s="105"/>
      <c r="DR46" s="105"/>
      <c r="DS46" s="105"/>
      <c r="DT46" s="105"/>
      <c r="DU46" s="105"/>
      <c r="DV46" s="105"/>
      <c r="DW46" s="105"/>
      <c r="DX46" s="105"/>
      <c r="DY46" s="105"/>
      <c r="DZ46" s="105"/>
      <c r="EA46" s="105"/>
      <c r="EB46" s="105"/>
      <c r="EC46" s="105"/>
      <c r="ED46" s="105"/>
      <c r="EE46" s="105"/>
      <c r="EF46" s="105"/>
      <c r="EG46" s="105"/>
      <c r="EH46" s="105"/>
      <c r="EI46" s="105"/>
      <c r="EJ46" s="105"/>
      <c r="EK46" s="105"/>
      <c r="EL46" s="105"/>
      <c r="EM46" s="105"/>
      <c r="EN46" s="105"/>
      <c r="EO46" s="105"/>
      <c r="EP46" s="105"/>
      <c r="EQ46" s="105"/>
      <c r="ER46" s="105"/>
      <c r="ES46" s="105"/>
      <c r="ET46" s="105"/>
      <c r="EU46" s="105"/>
      <c r="EV46" s="105"/>
      <c r="EW46" s="105"/>
      <c r="EX46" s="105"/>
      <c r="EY46" s="105"/>
      <c r="EZ46" s="105"/>
      <c r="FA46" s="105"/>
      <c r="FB46" s="105"/>
      <c r="FC46" s="105"/>
      <c r="FD46" s="105"/>
      <c r="FE46" s="105"/>
      <c r="FF46" s="105"/>
      <c r="FG46" s="105"/>
      <c r="FH46" s="105"/>
      <c r="FI46" s="105"/>
      <c r="FJ46" s="105"/>
      <c r="FK46" s="105"/>
      <c r="FL46" s="105"/>
      <c r="FM46" s="105"/>
      <c r="FN46" s="105"/>
      <c r="FO46" s="105"/>
      <c r="FP46" s="105"/>
      <c r="FQ46" s="105"/>
      <c r="FR46" s="105"/>
      <c r="FS46" s="105"/>
      <c r="FT46" s="105"/>
      <c r="FU46" s="105"/>
      <c r="FV46" s="105"/>
      <c r="FW46" s="105"/>
      <c r="FX46" s="105"/>
      <c r="FY46" s="105"/>
      <c r="FZ46" s="105"/>
      <c r="GA46" s="105"/>
      <c r="GB46" s="105"/>
      <c r="GC46" s="105"/>
      <c r="GD46" s="105"/>
      <c r="GE46" s="105"/>
      <c r="GF46" s="105"/>
      <c r="GG46" s="105"/>
      <c r="GH46" s="105"/>
      <c r="GI46" s="105"/>
      <c r="GJ46" s="105"/>
      <c r="GK46" s="105"/>
      <c r="GL46" s="105"/>
      <c r="GM46" s="105"/>
      <c r="GN46" s="105"/>
      <c r="GO46" s="105"/>
      <c r="GP46" s="105"/>
      <c r="GQ46" s="105"/>
      <c r="GR46" s="105"/>
      <c r="GS46" s="105"/>
      <c r="GT46" s="105"/>
      <c r="GU46" s="105"/>
      <c r="GV46" s="105"/>
      <c r="GW46" s="105"/>
      <c r="GX46" s="105"/>
      <c r="GY46" s="105"/>
      <c r="GZ46" s="105"/>
      <c r="HA46" s="105"/>
      <c r="HB46" s="105"/>
      <c r="HC46" s="105"/>
      <c r="HD46" s="105"/>
      <c r="HE46" s="105"/>
      <c r="HF46" s="105"/>
      <c r="HG46" s="105"/>
      <c r="HH46" s="105"/>
      <c r="HI46" s="105"/>
      <c r="HJ46" s="105"/>
      <c r="HK46" s="105"/>
      <c r="HL46" s="105"/>
      <c r="HM46" s="105"/>
      <c r="HN46" s="105"/>
      <c r="HO46" s="105"/>
      <c r="HP46" s="105"/>
      <c r="HQ46" s="105"/>
      <c r="HR46" s="105"/>
      <c r="HS46" s="105"/>
      <c r="HT46" s="105"/>
      <c r="HU46" s="105"/>
      <c r="HV46" s="105"/>
      <c r="HW46" s="105"/>
      <c r="HX46" s="105"/>
      <c r="HY46" s="105"/>
      <c r="HZ46" s="105"/>
      <c r="IA46" s="105"/>
      <c r="IB46" s="105"/>
      <c r="IC46" s="105"/>
      <c r="ID46" s="105"/>
      <c r="IE46" s="105"/>
      <c r="IF46" s="105"/>
      <c r="IG46" s="105"/>
      <c r="IH46" s="105"/>
      <c r="II46" s="105"/>
      <c r="IJ46" s="105"/>
      <c r="IK46" s="105"/>
      <c r="IL46" s="105"/>
      <c r="IM46" s="105"/>
      <c r="IN46" s="105"/>
      <c r="IO46" s="105"/>
      <c r="IP46" s="105"/>
      <c r="IQ46" s="105"/>
      <c r="IR46" s="105"/>
      <c r="IS46" s="105"/>
      <c r="IT46" s="105"/>
      <c r="IU46" s="105"/>
      <c r="IV46" s="105"/>
    </row>
    <row r="47" spans="1:256" ht="76.5">
      <c r="A47" s="111" t="s">
        <v>323</v>
      </c>
      <c r="B47" s="147" t="s">
        <v>313</v>
      </c>
      <c r="C47" s="138" t="s">
        <v>316</v>
      </c>
      <c r="D47" s="138">
        <v>450</v>
      </c>
      <c r="E47" s="137">
        <v>2017</v>
      </c>
      <c r="F47" s="168" t="s">
        <v>449</v>
      </c>
      <c r="G47" s="124">
        <v>500</v>
      </c>
      <c r="H47" s="158">
        <v>100</v>
      </c>
      <c r="I47" s="158"/>
      <c r="J47" s="124">
        <v>400</v>
      </c>
      <c r="K47" s="124"/>
      <c r="L47" s="124"/>
      <c r="M47" s="124"/>
      <c r="N47" s="124"/>
      <c r="O47" s="166"/>
      <c r="P47" s="166"/>
      <c r="Q47" s="154"/>
      <c r="R47" s="155">
        <v>300</v>
      </c>
      <c r="S47" s="173">
        <v>100</v>
      </c>
      <c r="T47" s="154"/>
      <c r="U47" s="154">
        <v>100</v>
      </c>
      <c r="V47" s="154"/>
      <c r="W47" s="156"/>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105"/>
      <c r="BY47" s="105"/>
      <c r="BZ47" s="105"/>
      <c r="CA47" s="105"/>
      <c r="CB47" s="105"/>
      <c r="CC47" s="105"/>
      <c r="CD47" s="105"/>
      <c r="CE47" s="105"/>
      <c r="CF47" s="105"/>
      <c r="CG47" s="105"/>
      <c r="CH47" s="105"/>
      <c r="CI47" s="105"/>
      <c r="CJ47" s="105"/>
      <c r="CK47" s="105"/>
      <c r="CL47" s="105"/>
      <c r="CM47" s="105"/>
      <c r="CN47" s="105"/>
      <c r="CO47" s="105"/>
      <c r="CP47" s="105"/>
      <c r="CQ47" s="105"/>
      <c r="CR47" s="105"/>
      <c r="CS47" s="105"/>
      <c r="CT47" s="105"/>
      <c r="CU47" s="105"/>
      <c r="CV47" s="105"/>
      <c r="CW47" s="105"/>
      <c r="CX47" s="105"/>
      <c r="CY47" s="105"/>
      <c r="CZ47" s="105"/>
      <c r="DA47" s="105"/>
      <c r="DB47" s="105"/>
      <c r="DC47" s="105"/>
      <c r="DD47" s="105"/>
      <c r="DE47" s="105"/>
      <c r="DF47" s="105"/>
      <c r="DG47" s="105"/>
      <c r="DH47" s="105"/>
      <c r="DI47" s="105"/>
      <c r="DJ47" s="105"/>
      <c r="DK47" s="105"/>
      <c r="DL47" s="105"/>
      <c r="DM47" s="105"/>
      <c r="DN47" s="105"/>
      <c r="DO47" s="105"/>
      <c r="DP47" s="105"/>
      <c r="DQ47" s="105"/>
      <c r="DR47" s="105"/>
      <c r="DS47" s="105"/>
      <c r="DT47" s="105"/>
      <c r="DU47" s="105"/>
      <c r="DV47" s="105"/>
      <c r="DW47" s="105"/>
      <c r="DX47" s="105"/>
      <c r="DY47" s="105"/>
      <c r="DZ47" s="105"/>
      <c r="EA47" s="105"/>
      <c r="EB47" s="105"/>
      <c r="EC47" s="105"/>
      <c r="ED47" s="105"/>
      <c r="EE47" s="105"/>
      <c r="EF47" s="105"/>
      <c r="EG47" s="105"/>
      <c r="EH47" s="105"/>
      <c r="EI47" s="105"/>
      <c r="EJ47" s="105"/>
      <c r="EK47" s="105"/>
      <c r="EL47" s="105"/>
      <c r="EM47" s="105"/>
      <c r="EN47" s="105"/>
      <c r="EO47" s="105"/>
      <c r="EP47" s="105"/>
      <c r="EQ47" s="105"/>
      <c r="ER47" s="105"/>
      <c r="ES47" s="105"/>
      <c r="ET47" s="105"/>
      <c r="EU47" s="105"/>
      <c r="EV47" s="105"/>
      <c r="EW47" s="105"/>
      <c r="EX47" s="105"/>
      <c r="EY47" s="105"/>
      <c r="EZ47" s="105"/>
      <c r="FA47" s="105"/>
      <c r="FB47" s="105"/>
      <c r="FC47" s="105"/>
      <c r="FD47" s="105"/>
      <c r="FE47" s="105"/>
      <c r="FF47" s="105"/>
      <c r="FG47" s="105"/>
      <c r="FH47" s="105"/>
      <c r="FI47" s="105"/>
      <c r="FJ47" s="105"/>
      <c r="FK47" s="105"/>
      <c r="FL47" s="105"/>
      <c r="FM47" s="105"/>
      <c r="FN47" s="105"/>
      <c r="FO47" s="105"/>
      <c r="FP47" s="105"/>
      <c r="FQ47" s="105"/>
      <c r="FR47" s="105"/>
      <c r="FS47" s="105"/>
      <c r="FT47" s="105"/>
      <c r="FU47" s="105"/>
      <c r="FV47" s="105"/>
      <c r="FW47" s="105"/>
      <c r="FX47" s="105"/>
      <c r="FY47" s="105"/>
      <c r="FZ47" s="105"/>
      <c r="GA47" s="105"/>
      <c r="GB47" s="105"/>
      <c r="GC47" s="105"/>
      <c r="GD47" s="105"/>
      <c r="GE47" s="105"/>
      <c r="GF47" s="105"/>
      <c r="GG47" s="105"/>
      <c r="GH47" s="105"/>
      <c r="GI47" s="105"/>
      <c r="GJ47" s="105"/>
      <c r="GK47" s="105"/>
      <c r="GL47" s="105"/>
      <c r="GM47" s="105"/>
      <c r="GN47" s="105"/>
      <c r="GO47" s="105"/>
      <c r="GP47" s="105"/>
      <c r="GQ47" s="105"/>
      <c r="GR47" s="105"/>
      <c r="GS47" s="105"/>
      <c r="GT47" s="105"/>
      <c r="GU47" s="105"/>
      <c r="GV47" s="105"/>
      <c r="GW47" s="105"/>
      <c r="GX47" s="105"/>
      <c r="GY47" s="105"/>
      <c r="GZ47" s="105"/>
      <c r="HA47" s="105"/>
      <c r="HB47" s="105"/>
      <c r="HC47" s="105"/>
      <c r="HD47" s="105"/>
      <c r="HE47" s="105"/>
      <c r="HF47" s="105"/>
      <c r="HG47" s="105"/>
      <c r="HH47" s="105"/>
      <c r="HI47" s="105"/>
      <c r="HJ47" s="105"/>
      <c r="HK47" s="105"/>
      <c r="HL47" s="105"/>
      <c r="HM47" s="105"/>
      <c r="HN47" s="105"/>
      <c r="HO47" s="105"/>
      <c r="HP47" s="105"/>
      <c r="HQ47" s="105"/>
      <c r="HR47" s="105"/>
      <c r="HS47" s="105"/>
      <c r="HT47" s="105"/>
      <c r="HU47" s="105"/>
      <c r="HV47" s="105"/>
      <c r="HW47" s="105"/>
      <c r="HX47" s="105"/>
      <c r="HY47" s="105"/>
      <c r="HZ47" s="105"/>
      <c r="IA47" s="105"/>
      <c r="IB47" s="105"/>
      <c r="IC47" s="105"/>
      <c r="ID47" s="105"/>
      <c r="IE47" s="105"/>
      <c r="IF47" s="105"/>
      <c r="IG47" s="105"/>
      <c r="IH47" s="105"/>
      <c r="II47" s="105"/>
      <c r="IJ47" s="105"/>
      <c r="IK47" s="105"/>
      <c r="IL47" s="105"/>
      <c r="IM47" s="105"/>
      <c r="IN47" s="105"/>
      <c r="IO47" s="105"/>
      <c r="IP47" s="105"/>
      <c r="IQ47" s="105"/>
      <c r="IR47" s="105"/>
      <c r="IS47" s="105"/>
      <c r="IT47" s="105"/>
      <c r="IU47" s="105"/>
      <c r="IV47" s="105"/>
    </row>
    <row r="48" spans="1:256" ht="12.75">
      <c r="A48" s="87">
        <v>6</v>
      </c>
      <c r="B48" s="88" t="s">
        <v>80</v>
      </c>
      <c r="C48" s="127"/>
      <c r="D48" s="127"/>
      <c r="E48" s="128"/>
      <c r="F48" s="129"/>
      <c r="G48" s="130">
        <v>4536</v>
      </c>
      <c r="H48" s="130">
        <v>1254</v>
      </c>
      <c r="I48" s="130">
        <v>0</v>
      </c>
      <c r="J48" s="130">
        <v>3282</v>
      </c>
      <c r="K48" s="130">
        <v>0</v>
      </c>
      <c r="L48" s="130">
        <v>0</v>
      </c>
      <c r="M48" s="130">
        <v>0</v>
      </c>
      <c r="N48" s="130">
        <v>0</v>
      </c>
      <c r="O48" s="130">
        <v>0</v>
      </c>
      <c r="P48" s="130">
        <v>0</v>
      </c>
      <c r="Q48" s="130">
        <v>0</v>
      </c>
      <c r="R48" s="130">
        <v>0</v>
      </c>
      <c r="S48" s="130">
        <v>0</v>
      </c>
      <c r="T48" s="130">
        <v>0</v>
      </c>
      <c r="U48" s="130">
        <v>1196</v>
      </c>
      <c r="V48" s="130">
        <v>58</v>
      </c>
      <c r="W48" s="131"/>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2"/>
      <c r="BX48" s="132"/>
      <c r="BY48" s="132"/>
      <c r="BZ48" s="132"/>
      <c r="CA48" s="132"/>
      <c r="CB48" s="132"/>
      <c r="CC48" s="132"/>
      <c r="CD48" s="132"/>
      <c r="CE48" s="132"/>
      <c r="CF48" s="132"/>
      <c r="CG48" s="132"/>
      <c r="CH48" s="132"/>
      <c r="CI48" s="132"/>
      <c r="CJ48" s="132"/>
      <c r="CK48" s="132"/>
      <c r="CL48" s="132"/>
      <c r="CM48" s="132"/>
      <c r="CN48" s="132"/>
      <c r="CO48" s="132"/>
      <c r="CP48" s="132"/>
      <c r="CQ48" s="132"/>
      <c r="CR48" s="132"/>
      <c r="CS48" s="132"/>
      <c r="CT48" s="132"/>
      <c r="CU48" s="132"/>
      <c r="CV48" s="132"/>
      <c r="CW48" s="132"/>
      <c r="CX48" s="132"/>
      <c r="CY48" s="132"/>
      <c r="CZ48" s="132"/>
      <c r="DA48" s="132"/>
      <c r="DB48" s="132"/>
      <c r="DC48" s="132"/>
      <c r="DD48" s="132"/>
      <c r="DE48" s="132"/>
      <c r="DF48" s="132"/>
      <c r="DG48" s="132"/>
      <c r="DH48" s="132"/>
      <c r="DI48" s="132"/>
      <c r="DJ48" s="132"/>
      <c r="DK48" s="132"/>
      <c r="DL48" s="132"/>
      <c r="DM48" s="132"/>
      <c r="DN48" s="132"/>
      <c r="DO48" s="132"/>
      <c r="DP48" s="132"/>
      <c r="DQ48" s="132"/>
      <c r="DR48" s="132"/>
      <c r="DS48" s="132"/>
      <c r="DT48" s="132"/>
      <c r="DU48" s="132"/>
      <c r="DV48" s="132"/>
      <c r="DW48" s="132"/>
      <c r="DX48" s="132"/>
      <c r="DY48" s="132"/>
      <c r="DZ48" s="132"/>
      <c r="EA48" s="132"/>
      <c r="EB48" s="132"/>
      <c r="EC48" s="132"/>
      <c r="ED48" s="132"/>
      <c r="EE48" s="132"/>
      <c r="EF48" s="132"/>
      <c r="EG48" s="132"/>
      <c r="EH48" s="132"/>
      <c r="EI48" s="132"/>
      <c r="EJ48" s="132"/>
      <c r="EK48" s="132"/>
      <c r="EL48" s="132"/>
      <c r="EM48" s="132"/>
      <c r="EN48" s="132"/>
      <c r="EO48" s="132"/>
      <c r="EP48" s="132"/>
      <c r="EQ48" s="132"/>
      <c r="ER48" s="132"/>
      <c r="ES48" s="132"/>
      <c r="ET48" s="132"/>
      <c r="EU48" s="132"/>
      <c r="EV48" s="132"/>
      <c r="EW48" s="132"/>
      <c r="EX48" s="132"/>
      <c r="EY48" s="132"/>
      <c r="EZ48" s="132"/>
      <c r="FA48" s="132"/>
      <c r="FB48" s="132"/>
      <c r="FC48" s="132"/>
      <c r="FD48" s="132"/>
      <c r="FE48" s="132"/>
      <c r="FF48" s="132"/>
      <c r="FG48" s="132"/>
      <c r="FH48" s="132"/>
      <c r="FI48" s="132"/>
      <c r="FJ48" s="132"/>
      <c r="FK48" s="132"/>
      <c r="FL48" s="132"/>
      <c r="FM48" s="132"/>
      <c r="FN48" s="132"/>
      <c r="FO48" s="132"/>
      <c r="FP48" s="132"/>
      <c r="FQ48" s="132"/>
      <c r="FR48" s="132"/>
      <c r="FS48" s="132"/>
      <c r="FT48" s="132"/>
      <c r="FU48" s="132"/>
      <c r="FV48" s="132"/>
      <c r="FW48" s="132"/>
      <c r="FX48" s="132"/>
      <c r="FY48" s="132"/>
      <c r="FZ48" s="132"/>
      <c r="GA48" s="132"/>
      <c r="GB48" s="132"/>
      <c r="GC48" s="132"/>
      <c r="GD48" s="132"/>
      <c r="GE48" s="132"/>
      <c r="GF48" s="132"/>
      <c r="GG48" s="132"/>
      <c r="GH48" s="132"/>
      <c r="GI48" s="132"/>
      <c r="GJ48" s="132"/>
      <c r="GK48" s="132"/>
      <c r="GL48" s="132"/>
      <c r="GM48" s="132"/>
      <c r="GN48" s="132"/>
      <c r="GO48" s="132"/>
      <c r="GP48" s="132"/>
      <c r="GQ48" s="132"/>
      <c r="GR48" s="132"/>
      <c r="GS48" s="132"/>
      <c r="GT48" s="132"/>
      <c r="GU48" s="132"/>
      <c r="GV48" s="132"/>
      <c r="GW48" s="132"/>
      <c r="GX48" s="132"/>
      <c r="GY48" s="132"/>
      <c r="GZ48" s="132"/>
      <c r="HA48" s="132"/>
      <c r="HB48" s="132"/>
      <c r="HC48" s="132"/>
      <c r="HD48" s="132"/>
      <c r="HE48" s="132"/>
      <c r="HF48" s="132"/>
      <c r="HG48" s="132"/>
      <c r="HH48" s="132"/>
      <c r="HI48" s="132"/>
      <c r="HJ48" s="132"/>
      <c r="HK48" s="132"/>
      <c r="HL48" s="132"/>
      <c r="HM48" s="132"/>
      <c r="HN48" s="132"/>
      <c r="HO48" s="132"/>
      <c r="HP48" s="132"/>
      <c r="HQ48" s="132"/>
      <c r="HR48" s="132"/>
      <c r="HS48" s="132"/>
      <c r="HT48" s="132"/>
      <c r="HU48" s="132"/>
      <c r="HV48" s="132"/>
      <c r="HW48" s="132"/>
      <c r="HX48" s="132"/>
      <c r="HY48" s="132"/>
      <c r="HZ48" s="132"/>
      <c r="IA48" s="132"/>
      <c r="IB48" s="132"/>
      <c r="IC48" s="132"/>
      <c r="ID48" s="132"/>
      <c r="IE48" s="132"/>
      <c r="IF48" s="132"/>
      <c r="IG48" s="132"/>
      <c r="IH48" s="132"/>
      <c r="II48" s="132"/>
      <c r="IJ48" s="132"/>
      <c r="IK48" s="132"/>
      <c r="IL48" s="132"/>
      <c r="IM48" s="132"/>
      <c r="IN48" s="132"/>
      <c r="IO48" s="132"/>
      <c r="IP48" s="132"/>
      <c r="IQ48" s="132"/>
      <c r="IR48" s="132"/>
      <c r="IS48" s="132"/>
      <c r="IT48" s="132"/>
      <c r="IU48" s="132"/>
      <c r="IV48" s="132"/>
    </row>
    <row r="49" spans="1:256" ht="13.5">
      <c r="A49" s="94" t="s">
        <v>208</v>
      </c>
      <c r="B49" s="93" t="s">
        <v>81</v>
      </c>
      <c r="C49" s="121"/>
      <c r="D49" s="121"/>
      <c r="E49" s="122"/>
      <c r="F49" s="133"/>
      <c r="G49" s="96"/>
      <c r="H49" s="123"/>
      <c r="I49" s="123"/>
      <c r="J49" s="96"/>
      <c r="K49" s="96"/>
      <c r="L49" s="96"/>
      <c r="M49" s="96"/>
      <c r="N49" s="96"/>
      <c r="O49" s="125"/>
      <c r="P49" s="125"/>
      <c r="Q49" s="126"/>
      <c r="R49" s="126"/>
      <c r="S49" s="126"/>
      <c r="T49" s="126"/>
      <c r="U49" s="126"/>
      <c r="V49" s="126"/>
      <c r="W49" s="120"/>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4"/>
      <c r="BX49" s="134"/>
      <c r="BY49" s="134"/>
      <c r="BZ49" s="134"/>
      <c r="CA49" s="134"/>
      <c r="CB49" s="134"/>
      <c r="CC49" s="134"/>
      <c r="CD49" s="134"/>
      <c r="CE49" s="134"/>
      <c r="CF49" s="134"/>
      <c r="CG49" s="134"/>
      <c r="CH49" s="134"/>
      <c r="CI49" s="134"/>
      <c r="CJ49" s="134"/>
      <c r="CK49" s="134"/>
      <c r="CL49" s="134"/>
      <c r="CM49" s="134"/>
      <c r="CN49" s="134"/>
      <c r="CO49" s="134"/>
      <c r="CP49" s="134"/>
      <c r="CQ49" s="134"/>
      <c r="CR49" s="134"/>
      <c r="CS49" s="134"/>
      <c r="CT49" s="134"/>
      <c r="CU49" s="134"/>
      <c r="CV49" s="134"/>
      <c r="CW49" s="134"/>
      <c r="CX49" s="134"/>
      <c r="CY49" s="134"/>
      <c r="CZ49" s="134"/>
      <c r="DA49" s="134"/>
      <c r="DB49" s="134"/>
      <c r="DC49" s="134"/>
      <c r="DD49" s="134"/>
      <c r="DE49" s="134"/>
      <c r="DF49" s="134"/>
      <c r="DG49" s="134"/>
      <c r="DH49" s="134"/>
      <c r="DI49" s="134"/>
      <c r="DJ49" s="134"/>
      <c r="DK49" s="134"/>
      <c r="DL49" s="134"/>
      <c r="DM49" s="134"/>
      <c r="DN49" s="134"/>
      <c r="DO49" s="134"/>
      <c r="DP49" s="134"/>
      <c r="DQ49" s="134"/>
      <c r="DR49" s="134"/>
      <c r="DS49" s="134"/>
      <c r="DT49" s="134"/>
      <c r="DU49" s="134"/>
      <c r="DV49" s="134"/>
      <c r="DW49" s="134"/>
      <c r="DX49" s="134"/>
      <c r="DY49" s="134"/>
      <c r="DZ49" s="134"/>
      <c r="EA49" s="134"/>
      <c r="EB49" s="134"/>
      <c r="EC49" s="134"/>
      <c r="ED49" s="134"/>
      <c r="EE49" s="134"/>
      <c r="EF49" s="134"/>
      <c r="EG49" s="134"/>
      <c r="EH49" s="134"/>
      <c r="EI49" s="134"/>
      <c r="EJ49" s="134"/>
      <c r="EK49" s="134"/>
      <c r="EL49" s="134"/>
      <c r="EM49" s="134"/>
      <c r="EN49" s="134"/>
      <c r="EO49" s="134"/>
      <c r="EP49" s="134"/>
      <c r="EQ49" s="134"/>
      <c r="ER49" s="134"/>
      <c r="ES49" s="134"/>
      <c r="ET49" s="134"/>
      <c r="EU49" s="134"/>
      <c r="EV49" s="134"/>
      <c r="EW49" s="134"/>
      <c r="EX49" s="134"/>
      <c r="EY49" s="134"/>
      <c r="EZ49" s="134"/>
      <c r="FA49" s="134"/>
      <c r="FB49" s="134"/>
      <c r="FC49" s="134"/>
      <c r="FD49" s="134"/>
      <c r="FE49" s="134"/>
      <c r="FF49" s="134"/>
      <c r="FG49" s="134"/>
      <c r="FH49" s="134"/>
      <c r="FI49" s="134"/>
      <c r="FJ49" s="134"/>
      <c r="FK49" s="134"/>
      <c r="FL49" s="134"/>
      <c r="FM49" s="134"/>
      <c r="FN49" s="134"/>
      <c r="FO49" s="134"/>
      <c r="FP49" s="134"/>
      <c r="FQ49" s="134"/>
      <c r="FR49" s="134"/>
      <c r="FS49" s="134"/>
      <c r="FT49" s="134"/>
      <c r="FU49" s="134"/>
      <c r="FV49" s="134"/>
      <c r="FW49" s="134"/>
      <c r="FX49" s="134"/>
      <c r="FY49" s="134"/>
      <c r="FZ49" s="134"/>
      <c r="GA49" s="134"/>
      <c r="GB49" s="134"/>
      <c r="GC49" s="134"/>
      <c r="GD49" s="134"/>
      <c r="GE49" s="134"/>
      <c r="GF49" s="134"/>
      <c r="GG49" s="134"/>
      <c r="GH49" s="134"/>
      <c r="GI49" s="134"/>
      <c r="GJ49" s="134"/>
      <c r="GK49" s="134"/>
      <c r="GL49" s="134"/>
      <c r="GM49" s="134"/>
      <c r="GN49" s="134"/>
      <c r="GO49" s="134"/>
      <c r="GP49" s="134"/>
      <c r="GQ49" s="134"/>
      <c r="GR49" s="134"/>
      <c r="GS49" s="134"/>
      <c r="GT49" s="134"/>
      <c r="GU49" s="134"/>
      <c r="GV49" s="134"/>
      <c r="GW49" s="134"/>
      <c r="GX49" s="134"/>
      <c r="GY49" s="134"/>
      <c r="GZ49" s="134"/>
      <c r="HA49" s="134"/>
      <c r="HB49" s="134"/>
      <c r="HC49" s="134"/>
      <c r="HD49" s="134"/>
      <c r="HE49" s="134"/>
      <c r="HF49" s="134"/>
      <c r="HG49" s="134"/>
      <c r="HH49" s="134"/>
      <c r="HI49" s="134"/>
      <c r="HJ49" s="134"/>
      <c r="HK49" s="134"/>
      <c r="HL49" s="134"/>
      <c r="HM49" s="134"/>
      <c r="HN49" s="134"/>
      <c r="HO49" s="134"/>
      <c r="HP49" s="134"/>
      <c r="HQ49" s="134"/>
      <c r="HR49" s="134"/>
      <c r="HS49" s="134"/>
      <c r="HT49" s="134"/>
      <c r="HU49" s="134"/>
      <c r="HV49" s="134"/>
      <c r="HW49" s="134"/>
      <c r="HX49" s="134"/>
      <c r="HY49" s="134"/>
      <c r="HZ49" s="134"/>
      <c r="IA49" s="134"/>
      <c r="IB49" s="134"/>
      <c r="IC49" s="134"/>
      <c r="ID49" s="134"/>
      <c r="IE49" s="134"/>
      <c r="IF49" s="134"/>
      <c r="IG49" s="134"/>
      <c r="IH49" s="134"/>
      <c r="II49" s="134"/>
      <c r="IJ49" s="134"/>
      <c r="IK49" s="134"/>
      <c r="IL49" s="134"/>
      <c r="IM49" s="134"/>
      <c r="IN49" s="134"/>
      <c r="IO49" s="134"/>
      <c r="IP49" s="134"/>
      <c r="IQ49" s="134"/>
      <c r="IR49" s="134"/>
      <c r="IS49" s="134"/>
      <c r="IT49" s="134"/>
      <c r="IU49" s="134"/>
      <c r="IV49" s="134"/>
    </row>
    <row r="50" spans="1:256" ht="51.75" customHeight="1">
      <c r="A50" s="135" t="s">
        <v>209</v>
      </c>
      <c r="B50" s="136" t="s">
        <v>475</v>
      </c>
      <c r="C50" s="137" t="s">
        <v>82</v>
      </c>
      <c r="D50" s="190">
        <v>1099</v>
      </c>
      <c r="E50" s="138" t="s">
        <v>83</v>
      </c>
      <c r="F50" s="139"/>
      <c r="G50" s="140">
        <v>4536</v>
      </c>
      <c r="H50" s="141">
        <v>1254</v>
      </c>
      <c r="I50" s="124"/>
      <c r="J50" s="124">
        <v>3282</v>
      </c>
      <c r="K50" s="141"/>
      <c r="L50" s="141"/>
      <c r="M50" s="141"/>
      <c r="N50" s="141"/>
      <c r="O50" s="189">
        <v>400</v>
      </c>
      <c r="P50" s="141"/>
      <c r="Q50" s="141"/>
      <c r="R50" s="141"/>
      <c r="S50" s="189">
        <v>400</v>
      </c>
      <c r="T50" s="141"/>
      <c r="U50" s="141">
        <v>1196</v>
      </c>
      <c r="V50" s="141">
        <v>58</v>
      </c>
      <c r="W50" s="142" t="s">
        <v>476</v>
      </c>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43"/>
      <c r="DT50" s="143"/>
      <c r="DU50" s="143"/>
      <c r="DV50" s="143"/>
      <c r="DW50" s="143"/>
      <c r="DX50" s="143"/>
      <c r="DY50" s="143"/>
      <c r="DZ50" s="143"/>
      <c r="EA50" s="143"/>
      <c r="EB50" s="143"/>
      <c r="EC50" s="143"/>
      <c r="ED50" s="143"/>
      <c r="EE50" s="143"/>
      <c r="EF50" s="143"/>
      <c r="EG50" s="143"/>
      <c r="EH50" s="143"/>
      <c r="EI50" s="143"/>
      <c r="EJ50" s="143"/>
      <c r="EK50" s="143"/>
      <c r="EL50" s="143"/>
      <c r="EM50" s="143"/>
      <c r="EN50" s="143"/>
      <c r="EO50" s="143"/>
      <c r="EP50" s="143"/>
      <c r="EQ50" s="143"/>
      <c r="ER50" s="143"/>
      <c r="ES50" s="143"/>
      <c r="ET50" s="143"/>
      <c r="EU50" s="143"/>
      <c r="EV50" s="143"/>
      <c r="EW50" s="143"/>
      <c r="EX50" s="143"/>
      <c r="EY50" s="143"/>
      <c r="EZ50" s="143"/>
      <c r="FA50" s="143"/>
      <c r="FB50" s="143"/>
      <c r="FC50" s="143"/>
      <c r="FD50" s="143"/>
      <c r="FE50" s="143"/>
      <c r="FF50" s="143"/>
      <c r="FG50" s="143"/>
      <c r="FH50" s="143"/>
      <c r="FI50" s="143"/>
      <c r="FJ50" s="143"/>
      <c r="FK50" s="143"/>
      <c r="FL50" s="143"/>
      <c r="FM50" s="143"/>
      <c r="FN50" s="143"/>
      <c r="FO50" s="143"/>
      <c r="FP50" s="143"/>
      <c r="FQ50" s="143"/>
      <c r="FR50" s="143"/>
      <c r="FS50" s="143"/>
      <c r="FT50" s="143"/>
      <c r="FU50" s="143"/>
      <c r="FV50" s="143"/>
      <c r="FW50" s="143"/>
      <c r="FX50" s="143"/>
      <c r="FY50" s="143"/>
      <c r="FZ50" s="143"/>
      <c r="GA50" s="143"/>
      <c r="GB50" s="143"/>
      <c r="GC50" s="143"/>
      <c r="GD50" s="143"/>
      <c r="GE50" s="143"/>
      <c r="GF50" s="143"/>
      <c r="GG50" s="143"/>
      <c r="GH50" s="143"/>
      <c r="GI50" s="143"/>
      <c r="GJ50" s="143"/>
      <c r="GK50" s="143"/>
      <c r="GL50" s="143"/>
      <c r="GM50" s="143"/>
      <c r="GN50" s="143"/>
      <c r="GO50" s="143"/>
      <c r="GP50" s="143"/>
      <c r="GQ50" s="143"/>
      <c r="GR50" s="143"/>
      <c r="GS50" s="143"/>
      <c r="GT50" s="143"/>
      <c r="GU50" s="143"/>
      <c r="GV50" s="143"/>
      <c r="GW50" s="143"/>
      <c r="GX50" s="143"/>
      <c r="GY50" s="143"/>
      <c r="GZ50" s="143"/>
      <c r="HA50" s="143"/>
      <c r="HB50" s="143"/>
      <c r="HC50" s="143"/>
      <c r="HD50" s="143"/>
      <c r="HE50" s="143"/>
      <c r="HF50" s="143"/>
      <c r="HG50" s="143"/>
      <c r="HH50" s="143"/>
      <c r="HI50" s="143"/>
      <c r="HJ50" s="143"/>
      <c r="HK50" s="143"/>
      <c r="HL50" s="143"/>
      <c r="HM50" s="143"/>
      <c r="HN50" s="143"/>
      <c r="HO50" s="143"/>
      <c r="HP50" s="143"/>
      <c r="HQ50" s="143"/>
      <c r="HR50" s="143"/>
      <c r="HS50" s="143"/>
      <c r="HT50" s="143"/>
      <c r="HU50" s="143"/>
      <c r="HV50" s="143"/>
      <c r="HW50" s="143"/>
      <c r="HX50" s="143"/>
      <c r="HY50" s="143"/>
      <c r="HZ50" s="143"/>
      <c r="IA50" s="143"/>
      <c r="IB50" s="143"/>
      <c r="IC50" s="143"/>
      <c r="ID50" s="143"/>
      <c r="IE50" s="143"/>
      <c r="IF50" s="143"/>
      <c r="IG50" s="143"/>
      <c r="IH50" s="143"/>
      <c r="II50" s="143"/>
      <c r="IJ50" s="143"/>
      <c r="IK50" s="143"/>
      <c r="IL50" s="143"/>
      <c r="IM50" s="143"/>
      <c r="IN50" s="143"/>
      <c r="IO50" s="143"/>
      <c r="IP50" s="143"/>
      <c r="IQ50" s="143"/>
      <c r="IR50" s="143"/>
      <c r="IS50" s="143"/>
      <c r="IT50" s="143"/>
      <c r="IU50" s="143"/>
      <c r="IV50" s="143"/>
    </row>
    <row r="51" spans="1:256" ht="12.75">
      <c r="A51" s="87">
        <v>8</v>
      </c>
      <c r="B51" s="159" t="s">
        <v>256</v>
      </c>
      <c r="C51" s="127"/>
      <c r="D51" s="127"/>
      <c r="E51" s="128"/>
      <c r="F51" s="129"/>
      <c r="G51" s="130">
        <v>1550</v>
      </c>
      <c r="H51" s="130">
        <v>588</v>
      </c>
      <c r="I51" s="130">
        <v>0</v>
      </c>
      <c r="J51" s="130">
        <v>962</v>
      </c>
      <c r="K51" s="130">
        <v>273</v>
      </c>
      <c r="L51" s="130">
        <v>273</v>
      </c>
      <c r="M51" s="130">
        <v>0</v>
      </c>
      <c r="N51" s="130">
        <v>0</v>
      </c>
      <c r="O51" s="130">
        <v>400</v>
      </c>
      <c r="P51" s="130">
        <v>0</v>
      </c>
      <c r="Q51" s="130">
        <v>0</v>
      </c>
      <c r="R51" s="130">
        <v>200</v>
      </c>
      <c r="S51" s="130">
        <v>200</v>
      </c>
      <c r="T51" s="130">
        <v>0</v>
      </c>
      <c r="U51" s="130">
        <v>300</v>
      </c>
      <c r="V51" s="130">
        <v>15</v>
      </c>
      <c r="W51" s="131"/>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132"/>
      <c r="BX51" s="132"/>
      <c r="BY51" s="132"/>
      <c r="BZ51" s="132"/>
      <c r="CA51" s="132"/>
      <c r="CB51" s="132"/>
      <c r="CC51" s="132"/>
      <c r="CD51" s="132"/>
      <c r="CE51" s="132"/>
      <c r="CF51" s="132"/>
      <c r="CG51" s="132"/>
      <c r="CH51" s="132"/>
      <c r="CI51" s="132"/>
      <c r="CJ51" s="132"/>
      <c r="CK51" s="132"/>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2"/>
      <c r="DI51" s="132"/>
      <c r="DJ51" s="132"/>
      <c r="DK51" s="132"/>
      <c r="DL51" s="132"/>
      <c r="DM51" s="132"/>
      <c r="DN51" s="132"/>
      <c r="DO51" s="132"/>
      <c r="DP51" s="132"/>
      <c r="DQ51" s="132"/>
      <c r="DR51" s="132"/>
      <c r="DS51" s="132"/>
      <c r="DT51" s="132"/>
      <c r="DU51" s="132"/>
      <c r="DV51" s="132"/>
      <c r="DW51" s="132"/>
      <c r="DX51" s="132"/>
      <c r="DY51" s="132"/>
      <c r="DZ51" s="132"/>
      <c r="EA51" s="132"/>
      <c r="EB51" s="132"/>
      <c r="EC51" s="132"/>
      <c r="ED51" s="132"/>
      <c r="EE51" s="132"/>
      <c r="EF51" s="132"/>
      <c r="EG51" s="132"/>
      <c r="EH51" s="132"/>
      <c r="EI51" s="132"/>
      <c r="EJ51" s="132"/>
      <c r="EK51" s="132"/>
      <c r="EL51" s="132"/>
      <c r="EM51" s="132"/>
      <c r="EN51" s="132"/>
      <c r="EO51" s="132"/>
      <c r="EP51" s="132"/>
      <c r="EQ51" s="132"/>
      <c r="ER51" s="132"/>
      <c r="ES51" s="132"/>
      <c r="ET51" s="132"/>
      <c r="EU51" s="132"/>
      <c r="EV51" s="132"/>
      <c r="EW51" s="132"/>
      <c r="EX51" s="132"/>
      <c r="EY51" s="132"/>
      <c r="EZ51" s="132"/>
      <c r="FA51" s="132"/>
      <c r="FB51" s="132"/>
      <c r="FC51" s="132"/>
      <c r="FD51" s="132"/>
      <c r="FE51" s="132"/>
      <c r="FF51" s="132"/>
      <c r="FG51" s="132"/>
      <c r="FH51" s="132"/>
      <c r="FI51" s="132"/>
      <c r="FJ51" s="132"/>
      <c r="FK51" s="132"/>
      <c r="FL51" s="132"/>
      <c r="FM51" s="132"/>
      <c r="FN51" s="132"/>
      <c r="FO51" s="132"/>
      <c r="FP51" s="132"/>
      <c r="FQ51" s="132"/>
      <c r="FR51" s="132"/>
      <c r="FS51" s="132"/>
      <c r="FT51" s="132"/>
      <c r="FU51" s="132"/>
      <c r="FV51" s="132"/>
      <c r="FW51" s="132"/>
      <c r="FX51" s="132"/>
      <c r="FY51" s="132"/>
      <c r="FZ51" s="132"/>
      <c r="GA51" s="132"/>
      <c r="GB51" s="132"/>
      <c r="GC51" s="132"/>
      <c r="GD51" s="132"/>
      <c r="GE51" s="132"/>
      <c r="GF51" s="132"/>
      <c r="GG51" s="132"/>
      <c r="GH51" s="132"/>
      <c r="GI51" s="132"/>
      <c r="GJ51" s="132"/>
      <c r="GK51" s="132"/>
      <c r="GL51" s="132"/>
      <c r="GM51" s="132"/>
      <c r="GN51" s="132"/>
      <c r="GO51" s="132"/>
      <c r="GP51" s="132"/>
      <c r="GQ51" s="132"/>
      <c r="GR51" s="132"/>
      <c r="GS51" s="132"/>
      <c r="GT51" s="132"/>
      <c r="GU51" s="132"/>
      <c r="GV51" s="132"/>
      <c r="GW51" s="132"/>
      <c r="GX51" s="132"/>
      <c r="GY51" s="132"/>
      <c r="GZ51" s="132"/>
      <c r="HA51" s="132"/>
      <c r="HB51" s="132"/>
      <c r="HC51" s="132"/>
      <c r="HD51" s="132"/>
      <c r="HE51" s="132"/>
      <c r="HF51" s="132"/>
      <c r="HG51" s="132"/>
      <c r="HH51" s="132"/>
      <c r="HI51" s="132"/>
      <c r="HJ51" s="132"/>
      <c r="HK51" s="132"/>
      <c r="HL51" s="132"/>
      <c r="HM51" s="132"/>
      <c r="HN51" s="132"/>
      <c r="HO51" s="132"/>
      <c r="HP51" s="132"/>
      <c r="HQ51" s="132"/>
      <c r="HR51" s="132"/>
      <c r="HS51" s="132"/>
      <c r="HT51" s="132"/>
      <c r="HU51" s="132"/>
      <c r="HV51" s="132"/>
      <c r="HW51" s="132"/>
      <c r="HX51" s="132"/>
      <c r="HY51" s="132"/>
      <c r="HZ51" s="132"/>
      <c r="IA51" s="132"/>
      <c r="IB51" s="132"/>
      <c r="IC51" s="132"/>
      <c r="ID51" s="132"/>
      <c r="IE51" s="132"/>
      <c r="IF51" s="132"/>
      <c r="IG51" s="132"/>
      <c r="IH51" s="132"/>
      <c r="II51" s="132"/>
      <c r="IJ51" s="132"/>
      <c r="IK51" s="132"/>
      <c r="IL51" s="132"/>
      <c r="IM51" s="132"/>
      <c r="IN51" s="132"/>
      <c r="IO51" s="132"/>
      <c r="IP51" s="132"/>
      <c r="IQ51" s="132"/>
      <c r="IR51" s="132"/>
      <c r="IS51" s="132"/>
      <c r="IT51" s="132"/>
      <c r="IU51" s="132"/>
      <c r="IV51" s="132"/>
    </row>
    <row r="52" spans="1:256" ht="13.5">
      <c r="A52" s="94" t="s">
        <v>253</v>
      </c>
      <c r="B52" s="93" t="s">
        <v>255</v>
      </c>
      <c r="C52" s="94"/>
      <c r="D52" s="94"/>
      <c r="E52" s="94"/>
      <c r="F52" s="95"/>
      <c r="G52" s="95"/>
      <c r="H52" s="95"/>
      <c r="I52" s="95"/>
      <c r="J52" s="160"/>
      <c r="K52" s="160"/>
      <c r="L52" s="160"/>
      <c r="M52" s="160"/>
      <c r="N52" s="160"/>
      <c r="O52" s="95"/>
      <c r="P52" s="95"/>
      <c r="Q52" s="95"/>
      <c r="R52" s="95"/>
      <c r="S52" s="95"/>
      <c r="T52" s="95"/>
      <c r="U52" s="95"/>
      <c r="V52" s="95"/>
      <c r="W52" s="161"/>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c r="CA52" s="132"/>
      <c r="CB52" s="132"/>
      <c r="CC52" s="132"/>
      <c r="CD52" s="132"/>
      <c r="CE52" s="132"/>
      <c r="CF52" s="132"/>
      <c r="CG52" s="132"/>
      <c r="CH52" s="132"/>
      <c r="CI52" s="132"/>
      <c r="CJ52" s="132"/>
      <c r="CK52" s="132"/>
      <c r="CL52" s="132"/>
      <c r="CM52" s="132"/>
      <c r="CN52" s="132"/>
      <c r="CO52" s="132"/>
      <c r="CP52" s="132"/>
      <c r="CQ52" s="132"/>
      <c r="CR52" s="132"/>
      <c r="CS52" s="132"/>
      <c r="CT52" s="132"/>
      <c r="CU52" s="132"/>
      <c r="CV52" s="132"/>
      <c r="CW52" s="132"/>
      <c r="CX52" s="132"/>
      <c r="CY52" s="132"/>
      <c r="CZ52" s="132"/>
      <c r="DA52" s="132"/>
      <c r="DB52" s="132"/>
      <c r="DC52" s="132"/>
      <c r="DD52" s="132"/>
      <c r="DE52" s="132"/>
      <c r="DF52" s="132"/>
      <c r="DG52" s="132"/>
      <c r="DH52" s="132"/>
      <c r="DI52" s="132"/>
      <c r="DJ52" s="132"/>
      <c r="DK52" s="132"/>
      <c r="DL52" s="132"/>
      <c r="DM52" s="132"/>
      <c r="DN52" s="132"/>
      <c r="DO52" s="132"/>
      <c r="DP52" s="132"/>
      <c r="DQ52" s="132"/>
      <c r="DR52" s="132"/>
      <c r="DS52" s="132"/>
      <c r="DT52" s="132"/>
      <c r="DU52" s="132"/>
      <c r="DV52" s="132"/>
      <c r="DW52" s="132"/>
      <c r="DX52" s="132"/>
      <c r="DY52" s="132"/>
      <c r="DZ52" s="132"/>
      <c r="EA52" s="132"/>
      <c r="EB52" s="132"/>
      <c r="EC52" s="132"/>
      <c r="ED52" s="132"/>
      <c r="EE52" s="132"/>
      <c r="EF52" s="132"/>
      <c r="EG52" s="132"/>
      <c r="EH52" s="132"/>
      <c r="EI52" s="132"/>
      <c r="EJ52" s="132"/>
      <c r="EK52" s="132"/>
      <c r="EL52" s="132"/>
      <c r="EM52" s="132"/>
      <c r="EN52" s="132"/>
      <c r="EO52" s="132"/>
      <c r="EP52" s="132"/>
      <c r="EQ52" s="132"/>
      <c r="ER52" s="132"/>
      <c r="ES52" s="132"/>
      <c r="ET52" s="132"/>
      <c r="EU52" s="132"/>
      <c r="EV52" s="132"/>
      <c r="EW52" s="132"/>
      <c r="EX52" s="132"/>
      <c r="EY52" s="132"/>
      <c r="EZ52" s="132"/>
      <c r="FA52" s="132"/>
      <c r="FB52" s="132"/>
      <c r="FC52" s="132"/>
      <c r="FD52" s="132"/>
      <c r="FE52" s="132"/>
      <c r="FF52" s="132"/>
      <c r="FG52" s="132"/>
      <c r="FH52" s="132"/>
      <c r="FI52" s="132"/>
      <c r="FJ52" s="132"/>
      <c r="FK52" s="132"/>
      <c r="FL52" s="132"/>
      <c r="FM52" s="132"/>
      <c r="FN52" s="132"/>
      <c r="FO52" s="132"/>
      <c r="FP52" s="132"/>
      <c r="FQ52" s="132"/>
      <c r="FR52" s="132"/>
      <c r="FS52" s="132"/>
      <c r="FT52" s="132"/>
      <c r="FU52" s="132"/>
      <c r="FV52" s="132"/>
      <c r="FW52" s="132"/>
      <c r="FX52" s="132"/>
      <c r="FY52" s="132"/>
      <c r="FZ52" s="132"/>
      <c r="GA52" s="132"/>
      <c r="GB52" s="132"/>
      <c r="GC52" s="132"/>
      <c r="GD52" s="132"/>
      <c r="GE52" s="132"/>
      <c r="GF52" s="132"/>
      <c r="GG52" s="132"/>
      <c r="GH52" s="132"/>
      <c r="GI52" s="132"/>
      <c r="GJ52" s="132"/>
      <c r="GK52" s="132"/>
      <c r="GL52" s="132"/>
      <c r="GM52" s="132"/>
      <c r="GN52" s="132"/>
      <c r="GO52" s="132"/>
      <c r="GP52" s="132"/>
      <c r="GQ52" s="132"/>
      <c r="GR52" s="132"/>
      <c r="GS52" s="132"/>
      <c r="GT52" s="132"/>
      <c r="GU52" s="132"/>
      <c r="GV52" s="132"/>
      <c r="GW52" s="132"/>
      <c r="GX52" s="132"/>
      <c r="GY52" s="132"/>
      <c r="GZ52" s="132"/>
      <c r="HA52" s="132"/>
      <c r="HB52" s="132"/>
      <c r="HC52" s="132"/>
      <c r="HD52" s="132"/>
      <c r="HE52" s="132"/>
      <c r="HF52" s="132"/>
      <c r="HG52" s="132"/>
      <c r="HH52" s="132"/>
      <c r="HI52" s="132"/>
      <c r="HJ52" s="132"/>
      <c r="HK52" s="132"/>
      <c r="HL52" s="132"/>
      <c r="HM52" s="132"/>
      <c r="HN52" s="132"/>
      <c r="HO52" s="132"/>
      <c r="HP52" s="132"/>
      <c r="HQ52" s="132"/>
      <c r="HR52" s="132"/>
      <c r="HS52" s="132"/>
      <c r="HT52" s="132"/>
      <c r="HU52" s="132"/>
      <c r="HV52" s="132"/>
      <c r="HW52" s="132"/>
      <c r="HX52" s="132"/>
      <c r="HY52" s="132"/>
      <c r="HZ52" s="132"/>
      <c r="IA52" s="132"/>
      <c r="IB52" s="132"/>
      <c r="IC52" s="132"/>
      <c r="ID52" s="132"/>
      <c r="IE52" s="132"/>
      <c r="IF52" s="132"/>
      <c r="IG52" s="132"/>
      <c r="IH52" s="132"/>
      <c r="II52" s="132"/>
      <c r="IJ52" s="132"/>
      <c r="IK52" s="132"/>
      <c r="IL52" s="132"/>
      <c r="IM52" s="132"/>
      <c r="IN52" s="132"/>
      <c r="IO52" s="132"/>
      <c r="IP52" s="132"/>
      <c r="IQ52" s="132"/>
      <c r="IR52" s="132"/>
      <c r="IS52" s="132"/>
      <c r="IT52" s="132"/>
      <c r="IU52" s="132"/>
      <c r="IV52" s="132"/>
    </row>
    <row r="53" spans="1:256" ht="25.5">
      <c r="A53" s="111" t="s">
        <v>254</v>
      </c>
      <c r="B53" s="147" t="s">
        <v>158</v>
      </c>
      <c r="C53" s="138" t="s">
        <v>153</v>
      </c>
      <c r="D53" s="190">
        <v>1185</v>
      </c>
      <c r="E53" s="137">
        <v>2017</v>
      </c>
      <c r="F53" s="162"/>
      <c r="G53" s="124">
        <v>500</v>
      </c>
      <c r="H53" s="163">
        <v>215</v>
      </c>
      <c r="I53" s="163"/>
      <c r="J53" s="124">
        <v>285</v>
      </c>
      <c r="K53" s="124">
        <v>0</v>
      </c>
      <c r="L53" s="124">
        <v>0</v>
      </c>
      <c r="M53" s="124">
        <v>0</v>
      </c>
      <c r="N53" s="124">
        <v>0</v>
      </c>
      <c r="O53" s="164"/>
      <c r="P53" s="164"/>
      <c r="Q53" s="165"/>
      <c r="R53" s="165"/>
      <c r="S53" s="165"/>
      <c r="T53" s="165"/>
      <c r="U53" s="165">
        <v>200</v>
      </c>
      <c r="V53" s="165">
        <v>15</v>
      </c>
      <c r="W53" s="156"/>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05"/>
      <c r="BS53" s="105"/>
      <c r="BT53" s="105"/>
      <c r="BU53" s="105"/>
      <c r="BV53" s="105"/>
      <c r="BW53" s="105"/>
      <c r="BX53" s="105"/>
      <c r="BY53" s="105"/>
      <c r="BZ53" s="105"/>
      <c r="CA53" s="105"/>
      <c r="CB53" s="105"/>
      <c r="CC53" s="105"/>
      <c r="CD53" s="105"/>
      <c r="CE53" s="105"/>
      <c r="CF53" s="105"/>
      <c r="CG53" s="105"/>
      <c r="CH53" s="105"/>
      <c r="CI53" s="105"/>
      <c r="CJ53" s="105"/>
      <c r="CK53" s="105"/>
      <c r="CL53" s="105"/>
      <c r="CM53" s="105"/>
      <c r="CN53" s="105"/>
      <c r="CO53" s="105"/>
      <c r="CP53" s="105"/>
      <c r="CQ53" s="105"/>
      <c r="CR53" s="105"/>
      <c r="CS53" s="105"/>
      <c r="CT53" s="105"/>
      <c r="CU53" s="105"/>
      <c r="CV53" s="105"/>
      <c r="CW53" s="105"/>
      <c r="CX53" s="105"/>
      <c r="CY53" s="105"/>
      <c r="CZ53" s="105"/>
      <c r="DA53" s="105"/>
      <c r="DB53" s="105"/>
      <c r="DC53" s="105"/>
      <c r="DD53" s="105"/>
      <c r="DE53" s="105"/>
      <c r="DF53" s="105"/>
      <c r="DG53" s="105"/>
      <c r="DH53" s="105"/>
      <c r="DI53" s="105"/>
      <c r="DJ53" s="105"/>
      <c r="DK53" s="105"/>
      <c r="DL53" s="105"/>
      <c r="DM53" s="105"/>
      <c r="DN53" s="105"/>
      <c r="DO53" s="105"/>
      <c r="DP53" s="105"/>
      <c r="DQ53" s="105"/>
      <c r="DR53" s="105"/>
      <c r="DS53" s="105"/>
      <c r="DT53" s="105"/>
      <c r="DU53" s="105"/>
      <c r="DV53" s="105"/>
      <c r="DW53" s="105"/>
      <c r="DX53" s="105"/>
      <c r="DY53" s="105"/>
      <c r="DZ53" s="105"/>
      <c r="EA53" s="105"/>
      <c r="EB53" s="105"/>
      <c r="EC53" s="105"/>
      <c r="ED53" s="105"/>
      <c r="EE53" s="105"/>
      <c r="EF53" s="105"/>
      <c r="EG53" s="105"/>
      <c r="EH53" s="105"/>
      <c r="EI53" s="105"/>
      <c r="EJ53" s="105"/>
      <c r="EK53" s="105"/>
      <c r="EL53" s="105"/>
      <c r="EM53" s="105"/>
      <c r="EN53" s="105"/>
      <c r="EO53" s="105"/>
      <c r="EP53" s="105"/>
      <c r="EQ53" s="105"/>
      <c r="ER53" s="105"/>
      <c r="ES53" s="105"/>
      <c r="ET53" s="105"/>
      <c r="EU53" s="105"/>
      <c r="EV53" s="105"/>
      <c r="EW53" s="105"/>
      <c r="EX53" s="105"/>
      <c r="EY53" s="105"/>
      <c r="EZ53" s="105"/>
      <c r="FA53" s="105"/>
      <c r="FB53" s="105"/>
      <c r="FC53" s="105"/>
      <c r="FD53" s="105"/>
      <c r="FE53" s="105"/>
      <c r="FF53" s="105"/>
      <c r="FG53" s="105"/>
      <c r="FH53" s="105"/>
      <c r="FI53" s="105"/>
      <c r="FJ53" s="105"/>
      <c r="FK53" s="105"/>
      <c r="FL53" s="105"/>
      <c r="FM53" s="105"/>
      <c r="FN53" s="105"/>
      <c r="FO53" s="105"/>
      <c r="FP53" s="105"/>
      <c r="FQ53" s="105"/>
      <c r="FR53" s="105"/>
      <c r="FS53" s="105"/>
      <c r="FT53" s="105"/>
      <c r="FU53" s="105"/>
      <c r="FV53" s="105"/>
      <c r="FW53" s="105"/>
      <c r="FX53" s="105"/>
      <c r="FY53" s="105"/>
      <c r="FZ53" s="105"/>
      <c r="GA53" s="105"/>
      <c r="GB53" s="105"/>
      <c r="GC53" s="105"/>
      <c r="GD53" s="105"/>
      <c r="GE53" s="105"/>
      <c r="GF53" s="105"/>
      <c r="GG53" s="105"/>
      <c r="GH53" s="105"/>
      <c r="GI53" s="105"/>
      <c r="GJ53" s="105"/>
      <c r="GK53" s="105"/>
      <c r="GL53" s="105"/>
      <c r="GM53" s="105"/>
      <c r="GN53" s="105"/>
      <c r="GO53" s="105"/>
      <c r="GP53" s="105"/>
      <c r="GQ53" s="105"/>
      <c r="GR53" s="105"/>
      <c r="GS53" s="105"/>
      <c r="GT53" s="105"/>
      <c r="GU53" s="105"/>
      <c r="GV53" s="105"/>
      <c r="GW53" s="105"/>
      <c r="GX53" s="105"/>
      <c r="GY53" s="105"/>
      <c r="GZ53" s="105"/>
      <c r="HA53" s="105"/>
      <c r="HB53" s="105"/>
      <c r="HC53" s="105"/>
      <c r="HD53" s="105"/>
      <c r="HE53" s="105"/>
      <c r="HF53" s="105"/>
      <c r="HG53" s="105"/>
      <c r="HH53" s="105"/>
      <c r="HI53" s="105"/>
      <c r="HJ53" s="105"/>
      <c r="HK53" s="105"/>
      <c r="HL53" s="105"/>
      <c r="HM53" s="105"/>
      <c r="HN53" s="105"/>
      <c r="HO53" s="105"/>
      <c r="HP53" s="105"/>
      <c r="HQ53" s="105"/>
      <c r="HR53" s="105"/>
      <c r="HS53" s="105"/>
      <c r="HT53" s="105"/>
      <c r="HU53" s="105"/>
      <c r="HV53" s="105"/>
      <c r="HW53" s="105"/>
      <c r="HX53" s="105"/>
      <c r="HY53" s="105"/>
      <c r="HZ53" s="105"/>
      <c r="IA53" s="105"/>
      <c r="IB53" s="105"/>
      <c r="IC53" s="105"/>
      <c r="ID53" s="105"/>
      <c r="IE53" s="105"/>
      <c r="IF53" s="105"/>
      <c r="IG53" s="105"/>
      <c r="IH53" s="105"/>
      <c r="II53" s="105"/>
      <c r="IJ53" s="105"/>
      <c r="IK53" s="105"/>
      <c r="IL53" s="105"/>
      <c r="IM53" s="105"/>
      <c r="IN53" s="105"/>
      <c r="IO53" s="105"/>
      <c r="IP53" s="105"/>
      <c r="IQ53" s="105"/>
      <c r="IR53" s="105"/>
      <c r="IS53" s="105"/>
      <c r="IT53" s="105"/>
      <c r="IU53" s="105"/>
      <c r="IV53" s="105"/>
    </row>
  </sheetData>
  <sheetProtection/>
  <mergeCells count="28">
    <mergeCell ref="W1:W5"/>
    <mergeCell ref="F2:F5"/>
    <mergeCell ref="G2:J2"/>
    <mergeCell ref="G3:G5"/>
    <mergeCell ref="H3:J3"/>
    <mergeCell ref="H4:H5"/>
    <mergeCell ref="I4:I5"/>
    <mergeCell ref="J4:J5"/>
    <mergeCell ref="K4:K5"/>
    <mergeCell ref="U1:U5"/>
    <mergeCell ref="P4:P5"/>
    <mergeCell ref="Q4:Q5"/>
    <mergeCell ref="R4:R5"/>
    <mergeCell ref="S4:S5"/>
    <mergeCell ref="V1:V5"/>
    <mergeCell ref="F1:J1"/>
    <mergeCell ref="K1:N3"/>
    <mergeCell ref="O1:S3"/>
    <mergeCell ref="T1:T5"/>
    <mergeCell ref="L4:L5"/>
    <mergeCell ref="M4:M5"/>
    <mergeCell ref="N4:N5"/>
    <mergeCell ref="O4:O5"/>
    <mergeCell ref="A1:A5"/>
    <mergeCell ref="B1:B5"/>
    <mergeCell ref="C1:C5"/>
    <mergeCell ref="D1:D5"/>
    <mergeCell ref="E1:E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X37"/>
  <sheetViews>
    <sheetView zoomScale="85" zoomScaleNormal="85" zoomScalePageLayoutView="0" workbookViewId="0" topLeftCell="A7">
      <pane xSplit="2" ySplit="3" topLeftCell="G13" activePane="bottomRight" state="frozen"/>
      <selection pane="topLeft" activeCell="A7" sqref="A7"/>
      <selection pane="topRight" activeCell="C7" sqref="C7"/>
      <selection pane="bottomLeft" activeCell="A10" sqref="A10"/>
      <selection pane="bottomRight" activeCell="M16" sqref="M16"/>
    </sheetView>
  </sheetViews>
  <sheetFormatPr defaultColWidth="9.140625" defaultRowHeight="15"/>
  <cols>
    <col min="1" max="1" width="6.57421875" style="65" customWidth="1"/>
    <col min="2" max="2" width="35.140625" style="65" customWidth="1"/>
    <col min="3" max="3" width="10.421875" style="65" customWidth="1"/>
    <col min="4" max="4" width="9.00390625" style="184" customWidth="1"/>
    <col min="5" max="5" width="7.8515625" style="184" bestFit="1" customWidth="1"/>
    <col min="6" max="6" width="9.421875" style="65" bestFit="1" customWidth="1"/>
    <col min="7" max="7" width="8.140625" style="65" customWidth="1"/>
    <col min="8" max="8" width="7.7109375" style="65" customWidth="1"/>
    <col min="9" max="9" width="8.140625" style="65" customWidth="1"/>
    <col min="10" max="10" width="7.140625" style="65" customWidth="1"/>
    <col min="11" max="11" width="10.421875" style="65" bestFit="1" customWidth="1"/>
    <col min="12" max="12" width="7.8515625" style="65" customWidth="1"/>
    <col min="13" max="13" width="8.140625" style="65" customWidth="1"/>
    <col min="14" max="14" width="6.7109375" style="65" customWidth="1"/>
    <col min="15" max="15" width="8.7109375" style="65" customWidth="1"/>
    <col min="16" max="16" width="6.8515625" style="65" customWidth="1"/>
    <col min="17" max="17" width="9.421875" style="65" bestFit="1" customWidth="1"/>
    <col min="18" max="20" width="7.57421875" style="65" customWidth="1"/>
    <col min="21" max="21" width="8.28125" style="65" customWidth="1"/>
    <col min="22" max="22" width="7.421875" style="65" bestFit="1" customWidth="1"/>
    <col min="23" max="23" width="9.140625" style="65" customWidth="1"/>
    <col min="24" max="24" width="6.28125" style="65" customWidth="1"/>
    <col min="25" max="16384" width="9.140625" style="65" customWidth="1"/>
  </cols>
  <sheetData>
    <row r="1" spans="1:24" ht="15.75">
      <c r="A1" s="578" t="s">
        <v>333</v>
      </c>
      <c r="B1" s="578"/>
      <c r="C1" s="578"/>
      <c r="D1" s="578"/>
      <c r="E1" s="578"/>
      <c r="F1" s="578"/>
      <c r="G1" s="578"/>
      <c r="H1" s="578"/>
      <c r="I1" s="578"/>
      <c r="J1" s="578"/>
      <c r="K1" s="578"/>
      <c r="L1" s="578"/>
      <c r="M1" s="578"/>
      <c r="N1" s="578"/>
      <c r="O1" s="578"/>
      <c r="P1" s="578"/>
      <c r="Q1" s="578"/>
      <c r="R1" s="578"/>
      <c r="S1" s="578"/>
      <c r="T1" s="578"/>
      <c r="U1" s="578"/>
      <c r="V1" s="578"/>
      <c r="W1" s="578"/>
      <c r="X1" s="578"/>
    </row>
    <row r="2" spans="1:24" ht="15.75">
      <c r="A2" s="579" t="s">
        <v>334</v>
      </c>
      <c r="B2" s="579"/>
      <c r="C2" s="579"/>
      <c r="D2" s="579"/>
      <c r="E2" s="579"/>
      <c r="F2" s="579"/>
      <c r="G2" s="579"/>
      <c r="H2" s="579"/>
      <c r="I2" s="579"/>
      <c r="J2" s="579"/>
      <c r="K2" s="579"/>
      <c r="L2" s="579"/>
      <c r="M2" s="579"/>
      <c r="N2" s="579"/>
      <c r="O2" s="579"/>
      <c r="P2" s="579"/>
      <c r="Q2" s="579"/>
      <c r="R2" s="579"/>
      <c r="S2" s="579"/>
      <c r="T2" s="579"/>
      <c r="U2" s="579"/>
      <c r="V2" s="579"/>
      <c r="W2" s="579"/>
      <c r="X2" s="579"/>
    </row>
    <row r="3" spans="1:24" ht="15.75">
      <c r="A3" s="579" t="s">
        <v>20</v>
      </c>
      <c r="B3" s="579"/>
      <c r="C3" s="579"/>
      <c r="D3" s="579"/>
      <c r="E3" s="579"/>
      <c r="F3" s="579"/>
      <c r="G3" s="579"/>
      <c r="H3" s="579"/>
      <c r="I3" s="579"/>
      <c r="J3" s="579"/>
      <c r="K3" s="579"/>
      <c r="L3" s="579"/>
      <c r="M3" s="579"/>
      <c r="N3" s="579"/>
      <c r="O3" s="579"/>
      <c r="P3" s="579"/>
      <c r="Q3" s="579"/>
      <c r="R3" s="579"/>
      <c r="S3" s="579"/>
      <c r="T3" s="579"/>
      <c r="U3" s="579"/>
      <c r="V3" s="579"/>
      <c r="W3" s="579"/>
      <c r="X3" s="579"/>
    </row>
    <row r="4" spans="1:24" ht="15.75">
      <c r="A4" s="579" t="s">
        <v>21</v>
      </c>
      <c r="B4" s="579"/>
      <c r="C4" s="579"/>
      <c r="D4" s="579"/>
      <c r="E4" s="579"/>
      <c r="F4" s="579"/>
      <c r="G4" s="579"/>
      <c r="H4" s="579"/>
      <c r="I4" s="579"/>
      <c r="J4" s="579"/>
      <c r="K4" s="579"/>
      <c r="L4" s="579"/>
      <c r="M4" s="579"/>
      <c r="N4" s="579"/>
      <c r="O4" s="579"/>
      <c r="P4" s="579"/>
      <c r="Q4" s="579"/>
      <c r="R4" s="579"/>
      <c r="S4" s="579"/>
      <c r="T4" s="579"/>
      <c r="U4" s="579"/>
      <c r="V4" s="579"/>
      <c r="W4" s="579"/>
      <c r="X4" s="579"/>
    </row>
    <row r="5" spans="1:24" ht="15.75">
      <c r="A5" s="580" t="s">
        <v>477</v>
      </c>
      <c r="B5" s="580"/>
      <c r="C5" s="580"/>
      <c r="D5" s="580"/>
      <c r="E5" s="580"/>
      <c r="F5" s="580"/>
      <c r="G5" s="580"/>
      <c r="H5" s="580"/>
      <c r="I5" s="580"/>
      <c r="J5" s="580"/>
      <c r="K5" s="580"/>
      <c r="L5" s="580"/>
      <c r="M5" s="580"/>
      <c r="N5" s="580"/>
      <c r="O5" s="580"/>
      <c r="P5" s="580"/>
      <c r="Q5" s="580"/>
      <c r="R5" s="580"/>
      <c r="S5" s="580"/>
      <c r="T5" s="580"/>
      <c r="U5" s="580"/>
      <c r="V5" s="580"/>
      <c r="W5" s="580"/>
      <c r="X5" s="580"/>
    </row>
    <row r="6" spans="1:24" ht="15.75">
      <c r="A6" s="27"/>
      <c r="B6" s="1"/>
      <c r="C6" s="1"/>
      <c r="D6" s="27"/>
      <c r="E6" s="27"/>
      <c r="F6" s="1"/>
      <c r="G6" s="1"/>
      <c r="H6" s="1"/>
      <c r="I6" s="1"/>
      <c r="J6" s="1"/>
      <c r="K6" s="1"/>
      <c r="L6" s="1"/>
      <c r="M6" s="1"/>
      <c r="N6" s="1"/>
      <c r="O6" s="1"/>
      <c r="P6" s="1"/>
      <c r="Q6" s="1"/>
      <c r="R6" s="1"/>
      <c r="S6" s="577" t="s">
        <v>1</v>
      </c>
      <c r="T6" s="577"/>
      <c r="U6" s="577"/>
      <c r="V6" s="577"/>
      <c r="W6" s="577"/>
      <c r="X6" s="577"/>
    </row>
    <row r="7" spans="1:24" ht="15.75">
      <c r="A7" s="583" t="s">
        <v>2</v>
      </c>
      <c r="B7" s="583" t="s">
        <v>22</v>
      </c>
      <c r="C7" s="583" t="s">
        <v>272</v>
      </c>
      <c r="D7" s="583" t="s">
        <v>149</v>
      </c>
      <c r="E7" s="585" t="s">
        <v>337</v>
      </c>
      <c r="F7" s="588" t="s">
        <v>335</v>
      </c>
      <c r="G7" s="589"/>
      <c r="H7" s="589"/>
      <c r="I7" s="589"/>
      <c r="J7" s="589"/>
      <c r="K7" s="590"/>
      <c r="L7" s="581" t="s">
        <v>23</v>
      </c>
      <c r="M7" s="582"/>
      <c r="N7" s="582"/>
      <c r="O7" s="582"/>
      <c r="P7" s="582"/>
      <c r="Q7" s="582"/>
      <c r="R7" s="582"/>
      <c r="S7" s="582"/>
      <c r="T7" s="582"/>
      <c r="U7" s="582"/>
      <c r="V7" s="582"/>
      <c r="W7" s="582"/>
      <c r="X7" s="583" t="s">
        <v>9</v>
      </c>
    </row>
    <row r="8" spans="1:24" ht="15.75">
      <c r="A8" s="583"/>
      <c r="B8" s="583"/>
      <c r="C8" s="583"/>
      <c r="D8" s="583"/>
      <c r="E8" s="586"/>
      <c r="F8" s="591"/>
      <c r="G8" s="592"/>
      <c r="H8" s="592"/>
      <c r="I8" s="592"/>
      <c r="J8" s="592"/>
      <c r="K8" s="593"/>
      <c r="L8" s="584" t="s">
        <v>24</v>
      </c>
      <c r="M8" s="584"/>
      <c r="N8" s="584"/>
      <c r="O8" s="584"/>
      <c r="P8" s="584"/>
      <c r="Q8" s="584"/>
      <c r="R8" s="584" t="s">
        <v>25</v>
      </c>
      <c r="S8" s="584"/>
      <c r="T8" s="584"/>
      <c r="U8" s="584"/>
      <c r="V8" s="584"/>
      <c r="W8" s="584"/>
      <c r="X8" s="583"/>
    </row>
    <row r="9" spans="1:24" ht="111" customHeight="1">
      <c r="A9" s="583"/>
      <c r="B9" s="583"/>
      <c r="C9" s="583"/>
      <c r="D9" s="583"/>
      <c r="E9" s="587"/>
      <c r="F9" s="28" t="s">
        <v>336</v>
      </c>
      <c r="G9" s="28" t="s">
        <v>27</v>
      </c>
      <c r="H9" s="28" t="s">
        <v>15</v>
      </c>
      <c r="I9" s="28" t="s">
        <v>150</v>
      </c>
      <c r="J9" s="28" t="s">
        <v>151</v>
      </c>
      <c r="K9" s="50" t="s">
        <v>152</v>
      </c>
      <c r="L9" s="28" t="s">
        <v>26</v>
      </c>
      <c r="M9" s="28" t="s">
        <v>27</v>
      </c>
      <c r="N9" s="28" t="s">
        <v>15</v>
      </c>
      <c r="O9" s="28" t="s">
        <v>150</v>
      </c>
      <c r="P9" s="28" t="s">
        <v>151</v>
      </c>
      <c r="Q9" s="50" t="s">
        <v>152</v>
      </c>
      <c r="R9" s="28" t="s">
        <v>26</v>
      </c>
      <c r="S9" s="28" t="s">
        <v>28</v>
      </c>
      <c r="T9" s="28" t="s">
        <v>15</v>
      </c>
      <c r="U9" s="28" t="s">
        <v>150</v>
      </c>
      <c r="V9" s="28" t="s">
        <v>151</v>
      </c>
      <c r="W9" s="50" t="s">
        <v>152</v>
      </c>
      <c r="X9" s="583"/>
    </row>
    <row r="10" spans="1:24" ht="20.25" customHeight="1">
      <c r="A10" s="51" t="s">
        <v>19</v>
      </c>
      <c r="B10" s="26" t="s">
        <v>30</v>
      </c>
      <c r="C10" s="26"/>
      <c r="D10" s="78"/>
      <c r="E10" s="78"/>
      <c r="F10" s="56">
        <f>F11+F17</f>
        <v>4815</v>
      </c>
      <c r="G10" s="56">
        <f aca="true" t="shared" si="0" ref="G10:W10">G11+G17</f>
        <v>1052</v>
      </c>
      <c r="H10" s="56">
        <f t="shared" si="0"/>
        <v>0</v>
      </c>
      <c r="I10" s="56">
        <f t="shared" si="0"/>
        <v>0</v>
      </c>
      <c r="J10" s="56">
        <f t="shared" si="0"/>
        <v>229</v>
      </c>
      <c r="K10" s="56">
        <f t="shared" si="0"/>
        <v>3534</v>
      </c>
      <c r="L10" s="56">
        <f t="shared" si="0"/>
        <v>4196</v>
      </c>
      <c r="M10" s="56">
        <f t="shared" si="0"/>
        <v>555</v>
      </c>
      <c r="N10" s="56">
        <f t="shared" si="0"/>
        <v>0</v>
      </c>
      <c r="O10" s="56">
        <f t="shared" si="0"/>
        <v>0</v>
      </c>
      <c r="P10" s="56">
        <f t="shared" si="0"/>
        <v>107</v>
      </c>
      <c r="Q10" s="56">
        <f t="shared" si="0"/>
        <v>3534</v>
      </c>
      <c r="R10" s="56">
        <f t="shared" si="0"/>
        <v>619</v>
      </c>
      <c r="S10" s="56">
        <f t="shared" si="0"/>
        <v>497</v>
      </c>
      <c r="T10" s="56">
        <f t="shared" si="0"/>
        <v>0</v>
      </c>
      <c r="U10" s="56">
        <f t="shared" si="0"/>
        <v>0</v>
      </c>
      <c r="V10" s="56">
        <f t="shared" si="0"/>
        <v>122</v>
      </c>
      <c r="W10" s="56">
        <f t="shared" si="0"/>
        <v>0</v>
      </c>
      <c r="X10" s="26"/>
    </row>
    <row r="11" spans="1:24" ht="18" customHeight="1">
      <c r="A11" s="51">
        <v>1</v>
      </c>
      <c r="B11" s="10" t="s">
        <v>45</v>
      </c>
      <c r="C11" s="11"/>
      <c r="D11" s="11"/>
      <c r="E11" s="11"/>
      <c r="F11" s="12">
        <f>SUM(F13:F16)</f>
        <v>809</v>
      </c>
      <c r="G11" s="12">
        <f aca="true" t="shared" si="1" ref="G11:W11">SUM(G13:G16)</f>
        <v>315</v>
      </c>
      <c r="H11" s="12">
        <f t="shared" si="1"/>
        <v>0</v>
      </c>
      <c r="I11" s="12">
        <f t="shared" si="1"/>
        <v>0</v>
      </c>
      <c r="J11" s="12">
        <f t="shared" si="1"/>
        <v>229</v>
      </c>
      <c r="K11" s="12">
        <f t="shared" si="1"/>
        <v>265</v>
      </c>
      <c r="L11" s="12">
        <f t="shared" si="1"/>
        <v>687</v>
      </c>
      <c r="M11" s="12">
        <f t="shared" si="1"/>
        <v>315</v>
      </c>
      <c r="N11" s="12">
        <f t="shared" si="1"/>
        <v>0</v>
      </c>
      <c r="O11" s="12">
        <f t="shared" si="1"/>
        <v>0</v>
      </c>
      <c r="P11" s="12">
        <f t="shared" si="1"/>
        <v>107</v>
      </c>
      <c r="Q11" s="12">
        <f t="shared" si="1"/>
        <v>265</v>
      </c>
      <c r="R11" s="12">
        <f t="shared" si="1"/>
        <v>122</v>
      </c>
      <c r="S11" s="12">
        <f t="shared" si="1"/>
        <v>0</v>
      </c>
      <c r="T11" s="12">
        <f t="shared" si="1"/>
        <v>0</v>
      </c>
      <c r="U11" s="12">
        <f t="shared" si="1"/>
        <v>0</v>
      </c>
      <c r="V11" s="12">
        <f t="shared" si="1"/>
        <v>122</v>
      </c>
      <c r="W11" s="12">
        <f t="shared" si="1"/>
        <v>0</v>
      </c>
      <c r="X11" s="26"/>
    </row>
    <row r="12" spans="1:24" ht="19.5" customHeight="1">
      <c r="A12" s="52" t="s">
        <v>47</v>
      </c>
      <c r="B12" s="17" t="s">
        <v>46</v>
      </c>
      <c r="C12" s="18"/>
      <c r="D12" s="18"/>
      <c r="E12" s="18"/>
      <c r="F12" s="12">
        <f>SUM(G12:K12)</f>
        <v>0</v>
      </c>
      <c r="G12" s="38"/>
      <c r="H12" s="29"/>
      <c r="I12" s="19"/>
      <c r="J12" s="19"/>
      <c r="K12" s="19"/>
      <c r="L12" s="19"/>
      <c r="M12" s="19"/>
      <c r="N12" s="19"/>
      <c r="O12" s="19"/>
      <c r="P12" s="19"/>
      <c r="Q12" s="19"/>
      <c r="R12" s="19"/>
      <c r="S12" s="19"/>
      <c r="T12" s="19"/>
      <c r="U12" s="19"/>
      <c r="V12" s="19"/>
      <c r="W12" s="29"/>
      <c r="X12" s="29"/>
    </row>
    <row r="13" spans="1:24" ht="50.25" customHeight="1">
      <c r="A13" s="28" t="s">
        <v>174</v>
      </c>
      <c r="B13" s="13" t="str">
        <f>KCM!B10</f>
        <v>Bê tông GTNT, tuyến nhà Vận (nhà Mười)-nhà Rân (Thuận Thượng 2)</v>
      </c>
      <c r="C13" s="183" t="str">
        <f>KCM!C10</f>
        <v>Thuận Thượng 2</v>
      </c>
      <c r="D13" s="191">
        <f>KCM!D10</f>
        <v>324</v>
      </c>
      <c r="E13" s="183">
        <f>KCM!E10</f>
        <v>2017</v>
      </c>
      <c r="F13" s="21">
        <f>KCM!G10</f>
        <v>253</v>
      </c>
      <c r="G13" s="21">
        <f>KCM!H10</f>
        <v>109</v>
      </c>
      <c r="H13" s="21">
        <f>KCM!I10</f>
        <v>0</v>
      </c>
      <c r="I13" s="44"/>
      <c r="J13" s="45">
        <v>61</v>
      </c>
      <c r="K13" s="6">
        <f>F13-G13-H13-I13-J13</f>
        <v>83</v>
      </c>
      <c r="L13" s="48">
        <f>SUM(M13:Q13)</f>
        <v>218</v>
      </c>
      <c r="M13" s="21">
        <f>KCM!P10+KCM!U10+KCM!V10</f>
        <v>109</v>
      </c>
      <c r="N13" s="21">
        <f>KCM!Q10+KCM!T10</f>
        <v>0</v>
      </c>
      <c r="O13" s="44"/>
      <c r="P13" s="45">
        <f>KCM!R10+KCM!S10-O13-Q13</f>
        <v>26</v>
      </c>
      <c r="Q13" s="45">
        <v>83</v>
      </c>
      <c r="R13" s="185">
        <f>SUM(S13:W13)</f>
        <v>35</v>
      </c>
      <c r="S13" s="79">
        <f>G13-M13</f>
        <v>0</v>
      </c>
      <c r="T13" s="79">
        <f>H13-N13</f>
        <v>0</v>
      </c>
      <c r="U13" s="79">
        <f>I13-O13</f>
        <v>0</v>
      </c>
      <c r="V13" s="79">
        <f>J13-P13</f>
        <v>35</v>
      </c>
      <c r="W13" s="79">
        <f>K13-Q13</f>
        <v>0</v>
      </c>
      <c r="X13" s="29"/>
    </row>
    <row r="14" spans="1:24" ht="34.5" customHeight="1">
      <c r="A14" s="28" t="s">
        <v>175</v>
      </c>
      <c r="B14" s="13" t="str">
        <f>KCM!B11</f>
        <v>Bê tông GTNT, tuyến nhà Diện-nhà Đức (Hòa Trung 1)</v>
      </c>
      <c r="C14" s="183" t="str">
        <f>KCM!C11</f>
        <v>Hòa Trung I</v>
      </c>
      <c r="D14" s="183">
        <f>KCM!D11</f>
        <v>217</v>
      </c>
      <c r="E14" s="183">
        <f>KCM!E11</f>
        <v>2017</v>
      </c>
      <c r="F14" s="21">
        <f>KCM!G11</f>
        <v>169</v>
      </c>
      <c r="G14" s="21">
        <f>KCM!H11</f>
        <v>63</v>
      </c>
      <c r="H14" s="21">
        <f>KCM!I11</f>
        <v>0</v>
      </c>
      <c r="I14" s="46"/>
      <c r="J14" s="45">
        <v>51</v>
      </c>
      <c r="K14" s="6">
        <f>F14-G14-H14-I14-J14</f>
        <v>55</v>
      </c>
      <c r="L14" s="48">
        <f>SUM(M14:Q14)</f>
        <v>141</v>
      </c>
      <c r="M14" s="21">
        <f>KCM!P11+KCM!U11+KCM!V11</f>
        <v>63</v>
      </c>
      <c r="N14" s="21">
        <f>KCM!Q11+KCM!T11</f>
        <v>0</v>
      </c>
      <c r="O14" s="46"/>
      <c r="P14" s="45">
        <f>KCM!R11+KCM!S11-O14-Q14</f>
        <v>23</v>
      </c>
      <c r="Q14" s="45">
        <v>55</v>
      </c>
      <c r="R14" s="185">
        <f>SUM(S14:W14)</f>
        <v>28</v>
      </c>
      <c r="S14" s="79">
        <f>G14-M14</f>
        <v>0</v>
      </c>
      <c r="T14" s="79">
        <f>H14-N14</f>
        <v>0</v>
      </c>
      <c r="U14" s="79">
        <f>I14-O14</f>
        <v>0</v>
      </c>
      <c r="V14" s="79">
        <f>J14-P14</f>
        <v>28</v>
      </c>
      <c r="W14" s="79">
        <f>K14-Q14</f>
        <v>0</v>
      </c>
      <c r="X14" s="29"/>
    </row>
    <row r="15" spans="1:24" ht="39.75" customHeight="1">
      <c r="A15" s="28" t="s">
        <v>176</v>
      </c>
      <c r="B15" s="13" t="str">
        <f>KCM!B12</f>
        <v>Bê tông GTNT, tuyến nhà Ánh-Miểu xóm 2 (Hòa Trung 1)</v>
      </c>
      <c r="C15" s="183" t="str">
        <f>KCM!C12</f>
        <v>Hòa Trung I</v>
      </c>
      <c r="D15" s="183">
        <f>KCM!D12</f>
        <v>230</v>
      </c>
      <c r="E15" s="183">
        <f>KCM!E12</f>
        <v>2017</v>
      </c>
      <c r="F15" s="21">
        <f>KCM!G12</f>
        <v>179</v>
      </c>
      <c r="G15" s="21">
        <f>KCM!H12</f>
        <v>66</v>
      </c>
      <c r="H15" s="21">
        <f>KCM!I12</f>
        <v>0</v>
      </c>
      <c r="I15" s="46"/>
      <c r="J15" s="45">
        <v>54</v>
      </c>
      <c r="K15" s="6">
        <f>F15-G15-H15-I15-J15</f>
        <v>59</v>
      </c>
      <c r="L15" s="48">
        <f>SUM(M15:Q15)</f>
        <v>151</v>
      </c>
      <c r="M15" s="21">
        <f>KCM!P12+KCM!U12+KCM!V12</f>
        <v>66</v>
      </c>
      <c r="N15" s="21">
        <f>KCM!Q12+KCM!T12</f>
        <v>0</v>
      </c>
      <c r="O15" s="46"/>
      <c r="P15" s="45">
        <f>KCM!R12+KCM!S12-O15-Q15</f>
        <v>26</v>
      </c>
      <c r="Q15" s="45">
        <v>59</v>
      </c>
      <c r="R15" s="185">
        <f>SUM(S15:W15)</f>
        <v>28</v>
      </c>
      <c r="S15" s="79">
        <f>G15-M15</f>
        <v>0</v>
      </c>
      <c r="T15" s="79">
        <f>H15-N15</f>
        <v>0</v>
      </c>
      <c r="U15" s="79">
        <f>I15-O15</f>
        <v>0</v>
      </c>
      <c r="V15" s="79">
        <f>J15-P15</f>
        <v>28</v>
      </c>
      <c r="W15" s="79">
        <f>K15-Q15</f>
        <v>0</v>
      </c>
      <c r="X15" s="29"/>
    </row>
    <row r="16" spans="1:24" ht="38.25" customHeight="1">
      <c r="A16" s="28" t="s">
        <v>177</v>
      </c>
      <c r="B16" s="13" t="str">
        <f>KCM!B13</f>
        <v>Bê tông GTNT, tuyến nhà Ngọc-nhà Phúc (Hòa Trung 1)</v>
      </c>
      <c r="C16" s="183" t="str">
        <f>KCM!C13</f>
        <v>Hòa Trung I</v>
      </c>
      <c r="D16" s="183">
        <f>KCM!D13</f>
        <v>267</v>
      </c>
      <c r="E16" s="183">
        <f>KCM!E13</f>
        <v>2017</v>
      </c>
      <c r="F16" s="21">
        <f>KCM!G13</f>
        <v>208</v>
      </c>
      <c r="G16" s="21">
        <f>KCM!H13</f>
        <v>77</v>
      </c>
      <c r="H16" s="21">
        <f>KCM!I13</f>
        <v>0</v>
      </c>
      <c r="I16" s="46"/>
      <c r="J16" s="45">
        <v>63</v>
      </c>
      <c r="K16" s="6">
        <f>F16-G16-H16-I16-J16</f>
        <v>68</v>
      </c>
      <c r="L16" s="48">
        <f>SUM(M16:Q16)</f>
        <v>177</v>
      </c>
      <c r="M16" s="21">
        <f>KCM!P13+KCM!U13+KCM!V13</f>
        <v>77</v>
      </c>
      <c r="N16" s="21">
        <f>KCM!Q13+KCM!T13</f>
        <v>0</v>
      </c>
      <c r="O16" s="46"/>
      <c r="P16" s="45">
        <f>KCM!R13+KCM!S13-O16-Q16</f>
        <v>32</v>
      </c>
      <c r="Q16" s="45">
        <v>68</v>
      </c>
      <c r="R16" s="185">
        <f>SUM(S16:W16)</f>
        <v>31</v>
      </c>
      <c r="S16" s="79">
        <f>G16-M16</f>
        <v>0</v>
      </c>
      <c r="T16" s="79">
        <f>H16-N16</f>
        <v>0</v>
      </c>
      <c r="U16" s="79">
        <f>I16-O16</f>
        <v>0</v>
      </c>
      <c r="V16" s="79">
        <f>J16-P16</f>
        <v>31</v>
      </c>
      <c r="W16" s="79">
        <f>K16-Q16</f>
        <v>0</v>
      </c>
      <c r="X16" s="29"/>
    </row>
    <row r="17" spans="1:24" ht="18" customHeight="1">
      <c r="A17" s="51">
        <v>2</v>
      </c>
      <c r="B17" s="26" t="s">
        <v>93</v>
      </c>
      <c r="C17" s="26"/>
      <c r="D17" s="78"/>
      <c r="E17" s="78"/>
      <c r="F17" s="66">
        <f>SUM(F19:F23)</f>
        <v>4006</v>
      </c>
      <c r="G17" s="66">
        <f aca="true" t="shared" si="2" ref="G17:W17">SUM(G19:G23)</f>
        <v>737</v>
      </c>
      <c r="H17" s="66">
        <f t="shared" si="2"/>
        <v>0</v>
      </c>
      <c r="I17" s="66">
        <f t="shared" si="2"/>
        <v>0</v>
      </c>
      <c r="J17" s="66">
        <f t="shared" si="2"/>
        <v>0</v>
      </c>
      <c r="K17" s="66">
        <f t="shared" si="2"/>
        <v>3269</v>
      </c>
      <c r="L17" s="66">
        <f t="shared" si="2"/>
        <v>3509</v>
      </c>
      <c r="M17" s="66">
        <f t="shared" si="2"/>
        <v>240</v>
      </c>
      <c r="N17" s="66">
        <f t="shared" si="2"/>
        <v>0</v>
      </c>
      <c r="O17" s="66">
        <f t="shared" si="2"/>
        <v>0</v>
      </c>
      <c r="P17" s="66">
        <f t="shared" si="2"/>
        <v>0</v>
      </c>
      <c r="Q17" s="66">
        <f t="shared" si="2"/>
        <v>3269</v>
      </c>
      <c r="R17" s="66">
        <f t="shared" si="2"/>
        <v>497</v>
      </c>
      <c r="S17" s="66">
        <f t="shared" si="2"/>
        <v>497</v>
      </c>
      <c r="T17" s="66">
        <f t="shared" si="2"/>
        <v>0</v>
      </c>
      <c r="U17" s="66">
        <f t="shared" si="2"/>
        <v>0</v>
      </c>
      <c r="V17" s="66">
        <f t="shared" si="2"/>
        <v>0</v>
      </c>
      <c r="W17" s="66">
        <f t="shared" si="2"/>
        <v>0</v>
      </c>
      <c r="X17" s="29"/>
    </row>
    <row r="18" spans="1:24" ht="18" customHeight="1">
      <c r="A18" s="51" t="s">
        <v>180</v>
      </c>
      <c r="B18" s="30" t="s">
        <v>146</v>
      </c>
      <c r="C18" s="26"/>
      <c r="D18" s="78"/>
      <c r="E18" s="78"/>
      <c r="F18" s="67"/>
      <c r="G18" s="16"/>
      <c r="H18" s="16"/>
      <c r="I18" s="16"/>
      <c r="J18" s="16"/>
      <c r="K18" s="16"/>
      <c r="L18" s="16"/>
      <c r="M18" s="16"/>
      <c r="N18" s="16"/>
      <c r="O18" s="16"/>
      <c r="P18" s="16"/>
      <c r="Q18" s="16"/>
      <c r="R18" s="16"/>
      <c r="S18" s="16"/>
      <c r="T18" s="29"/>
      <c r="U18" s="29"/>
      <c r="V18" s="29"/>
      <c r="W18" s="29"/>
      <c r="X18" s="29"/>
    </row>
    <row r="19" spans="1:24" ht="58.5" customHeight="1">
      <c r="A19" s="28" t="s">
        <v>181</v>
      </c>
      <c r="B19" s="24" t="str">
        <f>KCM!B16</f>
        <v>Tuyến đường từ ngõ Hòa- chân Gò Mã; Ngõ Trung- nhà Lần và tuyến đường Xóm thôn Định Trị</v>
      </c>
      <c r="C19" s="24" t="str">
        <f>KCM!C16</f>
        <v>Định Trị</v>
      </c>
      <c r="D19" s="20">
        <f>KCM!D16</f>
        <v>866</v>
      </c>
      <c r="E19" s="20">
        <f>KCM!E16</f>
        <v>2017</v>
      </c>
      <c r="F19" s="21">
        <f>KCM!G16</f>
        <v>388</v>
      </c>
      <c r="G19" s="21">
        <f>KCM!H16</f>
        <v>42</v>
      </c>
      <c r="H19" s="21">
        <f>KCM!I16</f>
        <v>0</v>
      </c>
      <c r="I19" s="16"/>
      <c r="J19" s="21"/>
      <c r="K19" s="6">
        <f>F19-G19-H19-I19-J19</f>
        <v>346</v>
      </c>
      <c r="L19" s="21">
        <f>SUM(M19:Q19)</f>
        <v>374</v>
      </c>
      <c r="M19" s="21">
        <f>KCM!P16+KCM!U16+KCM!V16</f>
        <v>28</v>
      </c>
      <c r="N19" s="21">
        <f>KCM!Q16+KCM!T16</f>
        <v>0</v>
      </c>
      <c r="O19" s="16"/>
      <c r="P19" s="16"/>
      <c r="Q19" s="6">
        <f>KCM!S16</f>
        <v>346</v>
      </c>
      <c r="R19" s="185">
        <f>SUM(S19:W19)</f>
        <v>14</v>
      </c>
      <c r="S19" s="79">
        <f>G19-M19</f>
        <v>14</v>
      </c>
      <c r="T19" s="79">
        <f>H19-N19</f>
        <v>0</v>
      </c>
      <c r="U19" s="79">
        <f>I19-O19</f>
        <v>0</v>
      </c>
      <c r="V19" s="79">
        <f>J19-P19</f>
        <v>0</v>
      </c>
      <c r="W19" s="79">
        <f>K19-Q19</f>
        <v>0</v>
      </c>
      <c r="X19" s="29"/>
    </row>
    <row r="20" spans="1:24" ht="87.75" customHeight="1">
      <c r="A20" s="28" t="s">
        <v>182</v>
      </c>
      <c r="B20" s="24" t="str">
        <f>KCM!B17</f>
        <v>Tuyến đường liên xã- Hóc Tranh; Tuyến đường tù nhà Cứng- nhà Thương- nhà Tý; nhà Khinh- nhà Tiếng và tuyến đường xóm thôn Định Công</v>
      </c>
      <c r="C20" s="24" t="str">
        <f>KCM!C17</f>
        <v>Định Công</v>
      </c>
      <c r="D20" s="20">
        <f>KCM!D17</f>
        <v>1992</v>
      </c>
      <c r="E20" s="20">
        <f>KCM!E17</f>
        <v>2017</v>
      </c>
      <c r="F20" s="21">
        <f>KCM!G17</f>
        <v>1054</v>
      </c>
      <c r="G20" s="21">
        <f>KCM!H17</f>
        <v>131</v>
      </c>
      <c r="H20" s="21">
        <f>KCM!I17</f>
        <v>0</v>
      </c>
      <c r="I20" s="16"/>
      <c r="J20" s="21"/>
      <c r="K20" s="6">
        <f>F20-G20-H20-I20-J20</f>
        <v>923</v>
      </c>
      <c r="L20" s="21">
        <f>SUM(M20:Q20)</f>
        <v>973</v>
      </c>
      <c r="M20" s="21">
        <f>KCM!P17+KCM!U17+KCM!V17</f>
        <v>50</v>
      </c>
      <c r="N20" s="21">
        <f>KCM!Q17+KCM!T17</f>
        <v>0</v>
      </c>
      <c r="O20" s="16"/>
      <c r="P20" s="16"/>
      <c r="Q20" s="6">
        <f>KCM!S17</f>
        <v>923</v>
      </c>
      <c r="R20" s="185">
        <f>SUM(S20:W20)</f>
        <v>81</v>
      </c>
      <c r="S20" s="79">
        <f>G20-M20</f>
        <v>81</v>
      </c>
      <c r="T20" s="79">
        <f>H20-N20</f>
        <v>0</v>
      </c>
      <c r="U20" s="79">
        <f>I20-O20</f>
        <v>0</v>
      </c>
      <c r="V20" s="79">
        <f>J20-P20</f>
        <v>0</v>
      </c>
      <c r="W20" s="79">
        <f>K20-Q20</f>
        <v>0</v>
      </c>
      <c r="X20" s="29"/>
    </row>
    <row r="21" spans="1:24" ht="75" customHeight="1">
      <c r="A21" s="28" t="s">
        <v>183</v>
      </c>
      <c r="B21" s="24" t="str">
        <f>KCM!B18</f>
        <v>Tuyến đường nhà Hường- nhà Chu; nhà Trường- nhà Tuấn; tuyến nhà Toản- nhà Nam và tuyến đường xóm thôn Mỹ Thọ</v>
      </c>
      <c r="C21" s="24" t="str">
        <f>KCM!C18</f>
        <v>Mỹ Thọ</v>
      </c>
      <c r="D21" s="20">
        <f>KCM!D18</f>
        <v>1135</v>
      </c>
      <c r="E21" s="20">
        <f>KCM!E18</f>
        <v>2017</v>
      </c>
      <c r="F21" s="21">
        <f>KCM!G18</f>
        <v>661</v>
      </c>
      <c r="G21" s="21">
        <f>KCM!H18</f>
        <v>105</v>
      </c>
      <c r="H21" s="21">
        <f>KCM!I18</f>
        <v>0</v>
      </c>
      <c r="I21" s="16"/>
      <c r="J21" s="21"/>
      <c r="K21" s="6">
        <f>F21-G21-H21-I21-J21</f>
        <v>556</v>
      </c>
      <c r="L21" s="21">
        <f>SUM(M21:Q21)</f>
        <v>601</v>
      </c>
      <c r="M21" s="21">
        <f>KCM!P18+KCM!U18+KCM!V18</f>
        <v>45</v>
      </c>
      <c r="N21" s="21">
        <f>KCM!Q18+KCM!T18</f>
        <v>0</v>
      </c>
      <c r="O21" s="16"/>
      <c r="P21" s="16"/>
      <c r="Q21" s="6">
        <f>KCM!S18</f>
        <v>556</v>
      </c>
      <c r="R21" s="185">
        <f>SUM(S21:W21)</f>
        <v>60</v>
      </c>
      <c r="S21" s="79">
        <f>G21-M21</f>
        <v>60</v>
      </c>
      <c r="T21" s="79">
        <f>H21-N21</f>
        <v>0</v>
      </c>
      <c r="U21" s="79">
        <f>I21-O21</f>
        <v>0</v>
      </c>
      <c r="V21" s="79">
        <f>J21-P21</f>
        <v>0</v>
      </c>
      <c r="W21" s="79">
        <f>K21-Q21</f>
        <v>0</v>
      </c>
      <c r="X21" s="29"/>
    </row>
    <row r="22" spans="1:24" ht="89.25" customHeight="1">
      <c r="A22" s="28" t="s">
        <v>184</v>
      </c>
      <c r="B22" s="24" t="str">
        <f>KCM!B19</f>
        <v>Tuyến đường từ nhà Miên- Đình Làng; nhà Thẩm- nhà văn hóa Thôn; Tuyến đường nhà Triên- nhà văn hóa thôn và tuyến đường xóm thôn Mỹ Khánh</v>
      </c>
      <c r="C22" s="24" t="str">
        <f>KCM!C19</f>
        <v>Mỹ Khánh</v>
      </c>
      <c r="D22" s="20">
        <f>KCM!D19</f>
        <v>1747</v>
      </c>
      <c r="E22" s="20">
        <f>KCM!E19</f>
        <v>2017</v>
      </c>
      <c r="F22" s="21">
        <f>KCM!G19</f>
        <v>671</v>
      </c>
      <c r="G22" s="21">
        <f>KCM!H19</f>
        <v>143</v>
      </c>
      <c r="H22" s="21">
        <f>KCM!I19</f>
        <v>0</v>
      </c>
      <c r="I22" s="16"/>
      <c r="J22" s="21"/>
      <c r="K22" s="6">
        <f>F22-G22-H22-I22-J22</f>
        <v>528</v>
      </c>
      <c r="L22" s="21">
        <f>SUM(M22:Q22)</f>
        <v>573</v>
      </c>
      <c r="M22" s="21">
        <f>KCM!P19+KCM!U19+KCM!V19</f>
        <v>45</v>
      </c>
      <c r="N22" s="21">
        <f>KCM!Q19+KCM!T19</f>
        <v>0</v>
      </c>
      <c r="O22" s="16"/>
      <c r="P22" s="16"/>
      <c r="Q22" s="6">
        <f>KCM!S19</f>
        <v>528</v>
      </c>
      <c r="R22" s="185">
        <f>SUM(S22:W22)</f>
        <v>98</v>
      </c>
      <c r="S22" s="79">
        <f>G22-M22</f>
        <v>98</v>
      </c>
      <c r="T22" s="79">
        <f>H22-N22</f>
        <v>0</v>
      </c>
      <c r="U22" s="79">
        <f>I22-O22</f>
        <v>0</v>
      </c>
      <c r="V22" s="79">
        <f>J22-P22</f>
        <v>0</v>
      </c>
      <c r="W22" s="79">
        <f>K22-Q22</f>
        <v>0</v>
      </c>
      <c r="X22" s="29"/>
    </row>
    <row r="23" spans="1:24" ht="101.25" customHeight="1">
      <c r="A23" s="28" t="s">
        <v>338</v>
      </c>
      <c r="B23" s="24" t="str">
        <f>KCM!B20</f>
        <v>Tuyến từ quán Hổ- nhà Quang- nhà Thứ; nhà Gái- nhà Hoài; nhà Nơi- quán Chi; Đường liên thôn nhà Lạc- nhà Bé; nhà Liệu- nhà Châu; nhà Liễu- nhà Dấn- nhà Thỉnh- hoang Xoài</v>
      </c>
      <c r="C23" s="24" t="str">
        <f>KCM!C20</f>
        <v>Xuân Vinh</v>
      </c>
      <c r="D23" s="20">
        <f>KCM!D20</f>
        <v>2444</v>
      </c>
      <c r="E23" s="20">
        <f>KCM!E20</f>
        <v>2017</v>
      </c>
      <c r="F23" s="21">
        <f>KCM!G20</f>
        <v>1232</v>
      </c>
      <c r="G23" s="21">
        <f>KCM!H20</f>
        <v>316</v>
      </c>
      <c r="H23" s="21">
        <f>KCM!I20</f>
        <v>0</v>
      </c>
      <c r="I23" s="16"/>
      <c r="J23" s="21"/>
      <c r="K23" s="6">
        <f>F23-G23-H23-I23-J23</f>
        <v>916</v>
      </c>
      <c r="L23" s="21">
        <f>SUM(M23:Q23)</f>
        <v>988</v>
      </c>
      <c r="M23" s="21">
        <f>KCM!P20+KCM!U20+KCM!V20</f>
        <v>72</v>
      </c>
      <c r="N23" s="21">
        <f>KCM!Q20+KCM!T20</f>
        <v>0</v>
      </c>
      <c r="O23" s="16"/>
      <c r="P23" s="16"/>
      <c r="Q23" s="6">
        <f>KCM!S20</f>
        <v>916</v>
      </c>
      <c r="R23" s="185">
        <f>SUM(S23:W23)</f>
        <v>244</v>
      </c>
      <c r="S23" s="79">
        <f>G23-M23</f>
        <v>244</v>
      </c>
      <c r="T23" s="79">
        <f>H23-N23</f>
        <v>0</v>
      </c>
      <c r="U23" s="79">
        <f>I23-O23</f>
        <v>0</v>
      </c>
      <c r="V23" s="79">
        <f>J23-P23</f>
        <v>0</v>
      </c>
      <c r="W23" s="79">
        <f>K23-Q23</f>
        <v>0</v>
      </c>
      <c r="X23" s="29"/>
    </row>
    <row r="25" ht="15.75">
      <c r="N25" s="68"/>
    </row>
    <row r="37" ht="15.75">
      <c r="O37" s="69"/>
    </row>
  </sheetData>
  <sheetProtection/>
  <mergeCells count="16">
    <mergeCell ref="L7:W7"/>
    <mergeCell ref="X7:X9"/>
    <mergeCell ref="L8:Q8"/>
    <mergeCell ref="R8:W8"/>
    <mergeCell ref="A7:A9"/>
    <mergeCell ref="B7:B9"/>
    <mergeCell ref="C7:C9"/>
    <mergeCell ref="D7:D9"/>
    <mergeCell ref="E7:E9"/>
    <mergeCell ref="F7:K8"/>
    <mergeCell ref="S6:X6"/>
    <mergeCell ref="A1:X1"/>
    <mergeCell ref="A2:X2"/>
    <mergeCell ref="A3:X3"/>
    <mergeCell ref="A4:X4"/>
    <mergeCell ref="A5:X5"/>
  </mergeCells>
  <printOptions/>
  <pageMargins left="0.36" right="0.36" top="0.32" bottom="0.28" header="0.3" footer="0.3"/>
  <pageSetup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dimension ref="A1:Y76"/>
  <sheetViews>
    <sheetView zoomScale="85" zoomScaleNormal="85" zoomScalePageLayoutView="0" workbookViewId="0" topLeftCell="A4">
      <selection activeCell="Y13" sqref="Y13"/>
    </sheetView>
  </sheetViews>
  <sheetFormatPr defaultColWidth="9.00390625" defaultRowHeight="15"/>
  <cols>
    <col min="1" max="1" width="7.57421875" style="27" customWidth="1"/>
    <col min="2" max="2" width="23.28125" style="1" customWidth="1"/>
    <col min="3" max="3" width="9.00390625" style="1" customWidth="1"/>
    <col min="4" max="4" width="9.421875" style="1" customWidth="1"/>
    <col min="5" max="5" width="8.28125" style="1" customWidth="1"/>
    <col min="6" max="6" width="9.7109375" style="1" customWidth="1"/>
    <col min="7" max="7" width="7.7109375" style="1" customWidth="1"/>
    <col min="8" max="9" width="8.28125" style="1" customWidth="1"/>
    <col min="10" max="10" width="8.8515625" style="1" customWidth="1"/>
    <col min="11" max="11" width="10.00390625" style="1" customWidth="1"/>
    <col min="12" max="12" width="9.140625" style="1" customWidth="1"/>
    <col min="13" max="13" width="8.57421875" style="1" customWidth="1"/>
    <col min="14" max="15" width="8.28125" style="1" customWidth="1"/>
    <col min="16" max="16" width="8.7109375" style="1" customWidth="1"/>
    <col min="17" max="17" width="11.7109375" style="1" customWidth="1"/>
    <col min="18" max="18" width="8.28125" style="1" customWidth="1"/>
    <col min="19" max="19" width="8.421875" style="1" customWidth="1"/>
    <col min="20" max="21" width="7.8515625" style="1" customWidth="1"/>
    <col min="22" max="22" width="7.57421875" style="1" customWidth="1"/>
    <col min="23" max="23" width="11.28125" style="1" customWidth="1"/>
    <col min="24" max="255" width="9.00390625" style="1" customWidth="1"/>
    <col min="256" max="16384" width="3.7109375" style="1" customWidth="1"/>
  </cols>
  <sheetData>
    <row r="1" spans="1:24" ht="15.75">
      <c r="A1" s="578" t="s">
        <v>333</v>
      </c>
      <c r="B1" s="578"/>
      <c r="C1" s="578"/>
      <c r="D1" s="578"/>
      <c r="E1" s="578"/>
      <c r="F1" s="578"/>
      <c r="G1" s="578"/>
      <c r="H1" s="578"/>
      <c r="I1" s="578"/>
      <c r="J1" s="578"/>
      <c r="K1" s="578"/>
      <c r="L1" s="578"/>
      <c r="M1" s="578"/>
      <c r="N1" s="578"/>
      <c r="O1" s="578"/>
      <c r="P1" s="578"/>
      <c r="Q1" s="578"/>
      <c r="R1" s="578"/>
      <c r="S1" s="578"/>
      <c r="T1" s="578"/>
      <c r="U1" s="578"/>
      <c r="V1" s="578"/>
      <c r="W1" s="578"/>
      <c r="X1" s="578"/>
    </row>
    <row r="2" spans="1:24" s="2" customFormat="1" ht="15.75">
      <c r="A2" s="579" t="s">
        <v>347</v>
      </c>
      <c r="B2" s="579"/>
      <c r="C2" s="579"/>
      <c r="D2" s="579"/>
      <c r="E2" s="579"/>
      <c r="F2" s="579"/>
      <c r="G2" s="579"/>
      <c r="H2" s="579"/>
      <c r="I2" s="579"/>
      <c r="J2" s="579"/>
      <c r="K2" s="579"/>
      <c r="L2" s="579"/>
      <c r="M2" s="579"/>
      <c r="N2" s="579"/>
      <c r="O2" s="579"/>
      <c r="P2" s="579"/>
      <c r="Q2" s="579"/>
      <c r="R2" s="579"/>
      <c r="S2" s="579"/>
      <c r="T2" s="579"/>
      <c r="U2" s="579"/>
      <c r="V2" s="579"/>
      <c r="W2" s="579"/>
      <c r="X2" s="579"/>
    </row>
    <row r="3" spans="1:24" s="2" customFormat="1" ht="15.75">
      <c r="A3" s="579" t="s">
        <v>20</v>
      </c>
      <c r="B3" s="579"/>
      <c r="C3" s="579"/>
      <c r="D3" s="579"/>
      <c r="E3" s="579"/>
      <c r="F3" s="579"/>
      <c r="G3" s="579"/>
      <c r="H3" s="579"/>
      <c r="I3" s="579"/>
      <c r="J3" s="579"/>
      <c r="K3" s="579"/>
      <c r="L3" s="579"/>
      <c r="M3" s="579"/>
      <c r="N3" s="579"/>
      <c r="O3" s="579"/>
      <c r="P3" s="579"/>
      <c r="Q3" s="579"/>
      <c r="R3" s="579"/>
      <c r="S3" s="579"/>
      <c r="T3" s="579"/>
      <c r="U3" s="579"/>
      <c r="V3" s="579"/>
      <c r="W3" s="579"/>
      <c r="X3" s="579"/>
    </row>
    <row r="4" spans="1:24" s="2" customFormat="1" ht="15.75">
      <c r="A4" s="579" t="s">
        <v>21</v>
      </c>
      <c r="B4" s="579"/>
      <c r="C4" s="579"/>
      <c r="D4" s="579"/>
      <c r="E4" s="579"/>
      <c r="F4" s="579"/>
      <c r="G4" s="579"/>
      <c r="H4" s="579"/>
      <c r="I4" s="579"/>
      <c r="J4" s="579"/>
      <c r="K4" s="579"/>
      <c r="L4" s="579"/>
      <c r="M4" s="579"/>
      <c r="N4" s="579"/>
      <c r="O4" s="579"/>
      <c r="P4" s="579"/>
      <c r="Q4" s="579"/>
      <c r="R4" s="579"/>
      <c r="S4" s="579"/>
      <c r="T4" s="579"/>
      <c r="U4" s="579"/>
      <c r="V4" s="579"/>
      <c r="W4" s="579"/>
      <c r="X4" s="579"/>
    </row>
    <row r="5" spans="1:24" s="2" customFormat="1" ht="15.75">
      <c r="A5" s="580" t="s">
        <v>500</v>
      </c>
      <c r="B5" s="580"/>
      <c r="C5" s="580"/>
      <c r="D5" s="580"/>
      <c r="E5" s="580"/>
      <c r="F5" s="580"/>
      <c r="G5" s="580"/>
      <c r="H5" s="580"/>
      <c r="I5" s="580"/>
      <c r="J5" s="580"/>
      <c r="K5" s="580"/>
      <c r="L5" s="580"/>
      <c r="M5" s="580"/>
      <c r="N5" s="580"/>
      <c r="O5" s="580"/>
      <c r="P5" s="580"/>
      <c r="Q5" s="580"/>
      <c r="R5" s="580"/>
      <c r="S5" s="580"/>
      <c r="T5" s="580"/>
      <c r="U5" s="580"/>
      <c r="V5" s="580"/>
      <c r="W5" s="580"/>
      <c r="X5" s="580"/>
    </row>
    <row r="6" spans="19:24" ht="15.75" customHeight="1">
      <c r="S6" s="577" t="s">
        <v>1</v>
      </c>
      <c r="T6" s="577"/>
      <c r="U6" s="577"/>
      <c r="V6" s="577"/>
      <c r="W6" s="577"/>
      <c r="X6" s="577"/>
    </row>
    <row r="7" spans="1:24" ht="15.75" customHeight="1">
      <c r="A7" s="583" t="s">
        <v>2</v>
      </c>
      <c r="B7" s="583" t="s">
        <v>22</v>
      </c>
      <c r="C7" s="583" t="s">
        <v>272</v>
      </c>
      <c r="D7" s="583" t="s">
        <v>149</v>
      </c>
      <c r="E7" s="585" t="s">
        <v>4</v>
      </c>
      <c r="F7" s="588" t="s">
        <v>335</v>
      </c>
      <c r="G7" s="589"/>
      <c r="H7" s="589"/>
      <c r="I7" s="589"/>
      <c r="J7" s="589"/>
      <c r="K7" s="590"/>
      <c r="L7" s="581" t="s">
        <v>23</v>
      </c>
      <c r="M7" s="582"/>
      <c r="N7" s="582"/>
      <c r="O7" s="582"/>
      <c r="P7" s="582"/>
      <c r="Q7" s="582"/>
      <c r="R7" s="582"/>
      <c r="S7" s="582"/>
      <c r="T7" s="582"/>
      <c r="U7" s="582"/>
      <c r="V7" s="582"/>
      <c r="W7" s="582"/>
      <c r="X7" s="583" t="s">
        <v>9</v>
      </c>
    </row>
    <row r="8" spans="1:24" ht="15.75" customHeight="1">
      <c r="A8" s="583"/>
      <c r="B8" s="583"/>
      <c r="C8" s="583"/>
      <c r="D8" s="583"/>
      <c r="E8" s="586"/>
      <c r="F8" s="591"/>
      <c r="G8" s="592"/>
      <c r="H8" s="592"/>
      <c r="I8" s="592"/>
      <c r="J8" s="592"/>
      <c r="K8" s="593"/>
      <c r="L8" s="584" t="s">
        <v>24</v>
      </c>
      <c r="M8" s="584"/>
      <c r="N8" s="584"/>
      <c r="O8" s="584"/>
      <c r="P8" s="584"/>
      <c r="Q8" s="584"/>
      <c r="R8" s="584" t="s">
        <v>25</v>
      </c>
      <c r="S8" s="584"/>
      <c r="T8" s="584"/>
      <c r="U8" s="584"/>
      <c r="V8" s="584"/>
      <c r="W8" s="584"/>
      <c r="X8" s="583"/>
    </row>
    <row r="9" spans="1:24" s="27" customFormat="1" ht="84.75" customHeight="1">
      <c r="A9" s="583"/>
      <c r="B9" s="583"/>
      <c r="C9" s="583"/>
      <c r="D9" s="583"/>
      <c r="E9" s="587"/>
      <c r="F9" s="28" t="s">
        <v>336</v>
      </c>
      <c r="G9" s="28" t="s">
        <v>27</v>
      </c>
      <c r="H9" s="28" t="s">
        <v>15</v>
      </c>
      <c r="I9" s="28" t="s">
        <v>150</v>
      </c>
      <c r="J9" s="28" t="s">
        <v>151</v>
      </c>
      <c r="K9" s="71" t="s">
        <v>152</v>
      </c>
      <c r="L9" s="28" t="s">
        <v>26</v>
      </c>
      <c r="M9" s="28" t="s">
        <v>27</v>
      </c>
      <c r="N9" s="28" t="s">
        <v>15</v>
      </c>
      <c r="O9" s="28" t="s">
        <v>150</v>
      </c>
      <c r="P9" s="28" t="s">
        <v>151</v>
      </c>
      <c r="Q9" s="71" t="s">
        <v>152</v>
      </c>
      <c r="R9" s="28" t="s">
        <v>26</v>
      </c>
      <c r="S9" s="28" t="s">
        <v>28</v>
      </c>
      <c r="T9" s="28" t="s">
        <v>15</v>
      </c>
      <c r="U9" s="28" t="s">
        <v>150</v>
      </c>
      <c r="V9" s="28" t="s">
        <v>151</v>
      </c>
      <c r="W9" s="71" t="s">
        <v>152</v>
      </c>
      <c r="X9" s="583"/>
    </row>
    <row r="10" spans="1:25" s="2" customFormat="1" ht="25.5" customHeight="1">
      <c r="A10" s="72" t="s">
        <v>19</v>
      </c>
      <c r="B10" s="26" t="s">
        <v>30</v>
      </c>
      <c r="C10" s="26"/>
      <c r="D10" s="26"/>
      <c r="E10" s="26"/>
      <c r="F10" s="56">
        <f>F11+F14+F33+F38+F41</f>
        <v>21355</v>
      </c>
      <c r="G10" s="56">
        <f aca="true" t="shared" si="0" ref="G10:W10">G11+G14+G33+G38+G41</f>
        <v>2393</v>
      </c>
      <c r="H10" s="56">
        <f t="shared" si="0"/>
        <v>4630</v>
      </c>
      <c r="I10" s="56">
        <f t="shared" si="0"/>
        <v>0</v>
      </c>
      <c r="J10" s="56">
        <f t="shared" si="0"/>
        <v>7689.5</v>
      </c>
      <c r="K10" s="56">
        <f t="shared" si="0"/>
        <v>6642.5</v>
      </c>
      <c r="L10" s="56">
        <f t="shared" si="0"/>
        <v>14690</v>
      </c>
      <c r="M10" s="56">
        <f t="shared" si="0"/>
        <v>2393</v>
      </c>
      <c r="N10" s="56">
        <f t="shared" si="0"/>
        <v>4630</v>
      </c>
      <c r="O10" s="56">
        <f t="shared" si="0"/>
        <v>0</v>
      </c>
      <c r="P10" s="56">
        <f t="shared" si="0"/>
        <v>6093</v>
      </c>
      <c r="Q10" s="56">
        <f t="shared" si="0"/>
        <v>1574</v>
      </c>
      <c r="R10" s="56">
        <f t="shared" si="0"/>
        <v>6665</v>
      </c>
      <c r="S10" s="56">
        <f t="shared" si="0"/>
        <v>0</v>
      </c>
      <c r="T10" s="56">
        <f t="shared" si="0"/>
        <v>0</v>
      </c>
      <c r="U10" s="56">
        <f t="shared" si="0"/>
        <v>0</v>
      </c>
      <c r="V10" s="56">
        <f t="shared" si="0"/>
        <v>1596.5</v>
      </c>
      <c r="W10" s="56">
        <f t="shared" si="0"/>
        <v>5068.5</v>
      </c>
      <c r="X10" s="26"/>
      <c r="Y10" s="74"/>
    </row>
    <row r="11" spans="1:24" s="2" customFormat="1" ht="26.25" customHeight="1">
      <c r="A11" s="32">
        <v>1</v>
      </c>
      <c r="B11" s="23" t="str">
        <f>KCM!B21</f>
        <v>Xã Hoài Phú</v>
      </c>
      <c r="C11" s="26"/>
      <c r="D11" s="26"/>
      <c r="E11" s="26"/>
      <c r="F11" s="26">
        <f>SUM(F12:F13)</f>
        <v>997</v>
      </c>
      <c r="G11" s="26">
        <f aca="true" t="shared" si="1" ref="G11:W11">SUM(G12:G13)</f>
        <v>200</v>
      </c>
      <c r="H11" s="26">
        <f t="shared" si="1"/>
        <v>0</v>
      </c>
      <c r="I11" s="26">
        <f t="shared" si="1"/>
        <v>0</v>
      </c>
      <c r="J11" s="26">
        <f t="shared" si="1"/>
        <v>490</v>
      </c>
      <c r="K11" s="26">
        <f t="shared" si="1"/>
        <v>307</v>
      </c>
      <c r="L11" s="26">
        <f t="shared" si="1"/>
        <v>692</v>
      </c>
      <c r="M11" s="26">
        <f t="shared" si="1"/>
        <v>200</v>
      </c>
      <c r="N11" s="72">
        <f t="shared" si="1"/>
        <v>0</v>
      </c>
      <c r="O11" s="26">
        <f t="shared" si="1"/>
        <v>0</v>
      </c>
      <c r="P11" s="26">
        <f t="shared" si="1"/>
        <v>300</v>
      </c>
      <c r="Q11" s="26">
        <f t="shared" si="1"/>
        <v>192</v>
      </c>
      <c r="R11" s="26">
        <f t="shared" si="1"/>
        <v>305</v>
      </c>
      <c r="S11" s="26">
        <f t="shared" si="1"/>
        <v>0</v>
      </c>
      <c r="T11" s="26">
        <f t="shared" si="1"/>
        <v>0</v>
      </c>
      <c r="U11" s="26">
        <f t="shared" si="1"/>
        <v>0</v>
      </c>
      <c r="V11" s="26">
        <f t="shared" si="1"/>
        <v>190</v>
      </c>
      <c r="W11" s="26">
        <f t="shared" si="1"/>
        <v>115</v>
      </c>
      <c r="X11" s="26"/>
    </row>
    <row r="12" spans="1:24" ht="20.25" customHeight="1">
      <c r="A12" s="4" t="s">
        <v>47</v>
      </c>
      <c r="B12" s="23" t="str">
        <f>KCM!B22</f>
        <v>Tiêu chí Thủy lợi</v>
      </c>
      <c r="C12" s="29"/>
      <c r="D12" s="29"/>
      <c r="E12" s="29"/>
      <c r="F12" s="29"/>
      <c r="G12" s="29"/>
      <c r="H12" s="29"/>
      <c r="I12" s="29"/>
      <c r="J12" s="29"/>
      <c r="K12" s="29"/>
      <c r="L12" s="29"/>
      <c r="M12" s="29"/>
      <c r="N12" s="28"/>
      <c r="O12" s="29"/>
      <c r="P12" s="29"/>
      <c r="Q12" s="29"/>
      <c r="R12" s="29"/>
      <c r="S12" s="29"/>
      <c r="T12" s="29"/>
      <c r="U12" s="29"/>
      <c r="V12" s="29"/>
      <c r="W12" s="29"/>
      <c r="X12" s="29"/>
    </row>
    <row r="13" spans="1:24" ht="46.5" customHeight="1">
      <c r="A13" s="20" t="s">
        <v>174</v>
      </c>
      <c r="B13" s="24" t="str">
        <f>KCM!B23</f>
        <v>Tuyến mương từ kênh N1 đến cống Cam Khổ</v>
      </c>
      <c r="C13" s="20" t="str">
        <f>KCM!C23</f>
        <v>Lương Thọ 1</v>
      </c>
      <c r="D13" s="20">
        <f>KCM!D23</f>
        <v>820</v>
      </c>
      <c r="E13" s="20">
        <f>KCM!E23</f>
        <v>2017</v>
      </c>
      <c r="F13" s="58">
        <f>KCM!G23</f>
        <v>997</v>
      </c>
      <c r="G13" s="58">
        <f>KCM!H23</f>
        <v>200</v>
      </c>
      <c r="H13" s="58">
        <f>KCM!I23</f>
        <v>0</v>
      </c>
      <c r="I13" s="29"/>
      <c r="J13" s="29">
        <v>490</v>
      </c>
      <c r="K13" s="58">
        <f>F13-G13-H13-I13-J13</f>
        <v>307</v>
      </c>
      <c r="L13" s="29">
        <f>SUM(M13:Q13)</f>
        <v>692</v>
      </c>
      <c r="M13" s="58">
        <f>KCM!P23+KCM!U23+KCM!V23</f>
        <v>200</v>
      </c>
      <c r="N13" s="186">
        <f>KCM!Q23+KCM!T23</f>
        <v>0</v>
      </c>
      <c r="O13" s="29"/>
      <c r="P13" s="29">
        <v>300</v>
      </c>
      <c r="Q13" s="58">
        <f>KCM!R23+KCM!S23-O13-P13</f>
        <v>192</v>
      </c>
      <c r="R13" s="185">
        <f>SUM(S13:W13)</f>
        <v>305</v>
      </c>
      <c r="S13" s="79">
        <f>G13-M13</f>
        <v>0</v>
      </c>
      <c r="T13" s="79">
        <f>H13-N13</f>
        <v>0</v>
      </c>
      <c r="U13" s="79">
        <f>I13-O13</f>
        <v>0</v>
      </c>
      <c r="V13" s="79">
        <f>J13-P13</f>
        <v>190</v>
      </c>
      <c r="W13" s="79">
        <f>K13-Q13</f>
        <v>115</v>
      </c>
      <c r="X13" s="29"/>
    </row>
    <row r="14" spans="1:24" s="2" customFormat="1" ht="27" customHeight="1">
      <c r="A14" s="72">
        <v>2</v>
      </c>
      <c r="B14" s="23" t="str">
        <f>KCM!B24</f>
        <v>Xã Hoài Sơn</v>
      </c>
      <c r="C14" s="26"/>
      <c r="D14" s="26"/>
      <c r="E14" s="26"/>
      <c r="F14" s="57">
        <f>SUM(F15:F32)</f>
        <v>13622</v>
      </c>
      <c r="G14" s="57">
        <f aca="true" t="shared" si="2" ref="G14:P14">SUM(G15:G32)</f>
        <v>409</v>
      </c>
      <c r="H14" s="57">
        <f>SUM(H15:H32)</f>
        <v>4630</v>
      </c>
      <c r="I14" s="57">
        <f t="shared" si="2"/>
        <v>0</v>
      </c>
      <c r="J14" s="57">
        <f>SUM(J15:J32)</f>
        <v>5612</v>
      </c>
      <c r="K14" s="57">
        <f t="shared" si="2"/>
        <v>2971</v>
      </c>
      <c r="L14" s="57">
        <f t="shared" si="2"/>
        <v>10429</v>
      </c>
      <c r="M14" s="57">
        <f t="shared" si="2"/>
        <v>409</v>
      </c>
      <c r="N14" s="70">
        <f>SUM(N15:N32)</f>
        <v>4630</v>
      </c>
      <c r="O14" s="57">
        <f t="shared" si="2"/>
        <v>0</v>
      </c>
      <c r="P14" s="57">
        <f t="shared" si="2"/>
        <v>4750</v>
      </c>
      <c r="Q14" s="57">
        <f>SUM(Q15:Q32)</f>
        <v>640</v>
      </c>
      <c r="R14" s="57">
        <f>SUM(R15:R32)</f>
        <v>3193</v>
      </c>
      <c r="S14" s="57">
        <f>SUM(S15:S32)</f>
        <v>0</v>
      </c>
      <c r="T14" s="57">
        <f>SUM(T15:T32)</f>
        <v>0</v>
      </c>
      <c r="U14" s="57">
        <f>SUM(U15:U32)</f>
        <v>0</v>
      </c>
      <c r="V14" s="57">
        <f>SUM(V15:V32)</f>
        <v>862</v>
      </c>
      <c r="W14" s="57">
        <f>SUM(W15:W32)</f>
        <v>2331</v>
      </c>
      <c r="X14" s="26"/>
    </row>
    <row r="15" spans="1:24" ht="23.25" customHeight="1">
      <c r="A15" s="28" t="s">
        <v>180</v>
      </c>
      <c r="B15" s="23" t="str">
        <f>KCM!B25</f>
        <v>Tiêu chí:Giao thông</v>
      </c>
      <c r="C15" s="18"/>
      <c r="D15" s="31"/>
      <c r="E15" s="29"/>
      <c r="F15" s="29"/>
      <c r="G15" s="29"/>
      <c r="H15" s="29"/>
      <c r="I15" s="29"/>
      <c r="J15" s="29"/>
      <c r="K15" s="29"/>
      <c r="L15" s="29"/>
      <c r="M15" s="29"/>
      <c r="N15" s="29"/>
      <c r="O15" s="29"/>
      <c r="P15" s="29"/>
      <c r="Q15" s="29"/>
      <c r="R15" s="29"/>
      <c r="S15" s="29"/>
      <c r="T15" s="29"/>
      <c r="U15" s="29"/>
      <c r="V15" s="29"/>
      <c r="W15" s="29"/>
      <c r="X15" s="29"/>
    </row>
    <row r="16" spans="1:24" ht="44.25" customHeight="1">
      <c r="A16" s="28" t="s">
        <v>181</v>
      </c>
      <c r="B16" s="24" t="str">
        <f>KCM!B26</f>
        <v>Mở rộng BT Cổng Làng VH đến sân Bãi</v>
      </c>
      <c r="C16" s="20" t="str">
        <f>KCM!C26</f>
        <v>Túy Thạnh </v>
      </c>
      <c r="D16" s="20">
        <f>KCM!D26</f>
        <v>1307.4</v>
      </c>
      <c r="E16" s="20">
        <f>KCM!E26</f>
        <v>2017</v>
      </c>
      <c r="F16" s="58">
        <f>KCM!G26</f>
        <v>3226</v>
      </c>
      <c r="G16" s="58">
        <f>KCM!H26</f>
        <v>0</v>
      </c>
      <c r="H16" s="58">
        <f>KCM!I26</f>
        <v>1570</v>
      </c>
      <c r="I16" s="29"/>
      <c r="J16" s="58">
        <v>1194</v>
      </c>
      <c r="K16" s="58">
        <f>F16-G16-H16-I16-J16</f>
        <v>462</v>
      </c>
      <c r="L16" s="29">
        <f aca="true" t="shared" si="3" ref="L16:L25">SUM(M16:Q16)</f>
        <v>2570</v>
      </c>
      <c r="M16" s="58">
        <f>KCM!P26+KCM!U26+KCM!V26</f>
        <v>0</v>
      </c>
      <c r="N16" s="186">
        <f>KCM!Q26+KCM!T26</f>
        <v>1570</v>
      </c>
      <c r="O16" s="59"/>
      <c r="P16" s="59">
        <v>694</v>
      </c>
      <c r="Q16" s="58">
        <f>KCM!R26+KCM!S26-O16-P16</f>
        <v>306</v>
      </c>
      <c r="R16" s="185">
        <f>SUM(S16:W16)</f>
        <v>656</v>
      </c>
      <c r="S16" s="79">
        <f>G16-M16</f>
        <v>0</v>
      </c>
      <c r="T16" s="79">
        <f aca="true" t="shared" si="4" ref="T16:T25">H16-N16</f>
        <v>0</v>
      </c>
      <c r="U16" s="79">
        <f aca="true" t="shared" si="5" ref="U16:U25">I16-O16</f>
        <v>0</v>
      </c>
      <c r="V16" s="79">
        <f>J16-P16</f>
        <v>500</v>
      </c>
      <c r="W16" s="79">
        <f aca="true" t="shared" si="6" ref="W16:W25">K16-Q16</f>
        <v>156</v>
      </c>
      <c r="X16" s="29"/>
    </row>
    <row r="17" spans="1:24" ht="91.5" customHeight="1">
      <c r="A17" s="28" t="s">
        <v>182</v>
      </c>
      <c r="B17" s="24" t="str">
        <f>KCM!B27</f>
        <v>Đường nội đồng thôn Hy Tường (Ngõ Sơn - Eo Bồng, Cây vừng - Ngõ Lệ, Đường 4 - nhà Oai)</v>
      </c>
      <c r="C17" s="20" t="str">
        <f>KCM!C27</f>
        <v>Hy Tường </v>
      </c>
      <c r="D17" s="20">
        <f>KCM!D27</f>
        <v>569.7</v>
      </c>
      <c r="E17" s="20">
        <f>KCM!E27</f>
        <v>2017</v>
      </c>
      <c r="F17" s="58">
        <f>KCM!G27</f>
        <v>314</v>
      </c>
      <c r="G17" s="58">
        <f>KCM!H27</f>
        <v>0</v>
      </c>
      <c r="H17" s="58">
        <f>KCM!I27</f>
        <v>157</v>
      </c>
      <c r="I17" s="29"/>
      <c r="J17" s="49">
        <v>157</v>
      </c>
      <c r="K17" s="58">
        <f aca="true" t="shared" si="7" ref="K17:K25">F17-G17-H17-I17-J17</f>
        <v>0</v>
      </c>
      <c r="L17" s="29">
        <f t="shared" si="3"/>
        <v>314</v>
      </c>
      <c r="M17" s="58">
        <f>KCM!P27+KCM!U27+KCM!V27</f>
        <v>0</v>
      </c>
      <c r="N17" s="186">
        <f>KCM!Q27+KCM!T27</f>
        <v>157</v>
      </c>
      <c r="O17" s="29"/>
      <c r="P17" s="49">
        <v>157</v>
      </c>
      <c r="Q17" s="58">
        <f>KCM!R27+KCM!S27-O17-P17</f>
        <v>0</v>
      </c>
      <c r="R17" s="185">
        <f aca="true" t="shared" si="8" ref="R17:R25">SUM(S17:W17)</f>
        <v>0</v>
      </c>
      <c r="S17" s="79">
        <f aca="true" t="shared" si="9" ref="S17:S25">G17-M17</f>
        <v>0</v>
      </c>
      <c r="T17" s="79">
        <f t="shared" si="4"/>
        <v>0</v>
      </c>
      <c r="U17" s="79">
        <f t="shared" si="5"/>
        <v>0</v>
      </c>
      <c r="V17" s="79">
        <f aca="true" t="shared" si="10" ref="V17:V25">J17-P17</f>
        <v>0</v>
      </c>
      <c r="W17" s="79">
        <f t="shared" si="6"/>
        <v>0</v>
      </c>
      <c r="X17" s="29"/>
    </row>
    <row r="18" spans="1:24" ht="43.5" customHeight="1">
      <c r="A18" s="28" t="s">
        <v>183</v>
      </c>
      <c r="B18" s="24" t="str">
        <f>KCM!B28</f>
        <v>Đường nội đồng thôn An Hội - An Hội Bắc</v>
      </c>
      <c r="C18" s="20" t="str">
        <f>KCM!C28</f>
        <v>An Hội </v>
      </c>
      <c r="D18" s="20">
        <f>KCM!D28</f>
        <v>700</v>
      </c>
      <c r="E18" s="20">
        <f>KCM!E28</f>
        <v>2017</v>
      </c>
      <c r="F18" s="58">
        <f>KCM!G28</f>
        <v>746</v>
      </c>
      <c r="G18" s="58">
        <f>KCM!H28</f>
        <v>0</v>
      </c>
      <c r="H18" s="58">
        <f>KCM!I28</f>
        <v>370</v>
      </c>
      <c r="I18" s="29"/>
      <c r="J18" s="49">
        <v>376</v>
      </c>
      <c r="K18" s="58">
        <f t="shared" si="7"/>
        <v>0</v>
      </c>
      <c r="L18" s="29">
        <f t="shared" si="3"/>
        <v>746</v>
      </c>
      <c r="M18" s="58">
        <f>KCM!P28+KCM!U28+KCM!V28</f>
        <v>0</v>
      </c>
      <c r="N18" s="186">
        <f>KCM!Q28+KCM!T28</f>
        <v>370</v>
      </c>
      <c r="O18" s="29"/>
      <c r="P18" s="49">
        <v>376</v>
      </c>
      <c r="Q18" s="58">
        <f>KCM!R28+KCM!S28-O18-P18</f>
        <v>0</v>
      </c>
      <c r="R18" s="185">
        <f t="shared" si="8"/>
        <v>0</v>
      </c>
      <c r="S18" s="79">
        <f t="shared" si="9"/>
        <v>0</v>
      </c>
      <c r="T18" s="79">
        <f t="shared" si="4"/>
        <v>0</v>
      </c>
      <c r="U18" s="79">
        <f t="shared" si="5"/>
        <v>0</v>
      </c>
      <c r="V18" s="79">
        <f t="shared" si="10"/>
        <v>0</v>
      </c>
      <c r="W18" s="79">
        <f t="shared" si="6"/>
        <v>0</v>
      </c>
      <c r="X18" s="29"/>
    </row>
    <row r="19" spans="1:24" ht="61.5" customHeight="1">
      <c r="A19" s="28" t="s">
        <v>184</v>
      </c>
      <c r="B19" s="24" t="str">
        <f>KCM!B29</f>
        <v>Đường nội đồng thôn An Đổ (Từ ngõ Trịnh đến ruộng ông Pháp)</v>
      </c>
      <c r="C19" s="20" t="str">
        <f>KCM!C29</f>
        <v>An Đổ </v>
      </c>
      <c r="D19" s="20">
        <f>KCM!D29</f>
        <v>560.3</v>
      </c>
      <c r="E19" s="20">
        <f>KCM!E29</f>
        <v>2017</v>
      </c>
      <c r="F19" s="58">
        <f>KCM!G29</f>
        <v>174</v>
      </c>
      <c r="G19" s="58">
        <f>KCM!H29</f>
        <v>0</v>
      </c>
      <c r="H19" s="58">
        <f>KCM!I29</f>
        <v>60</v>
      </c>
      <c r="I19" s="29"/>
      <c r="J19" s="60">
        <v>114</v>
      </c>
      <c r="K19" s="58">
        <f t="shared" si="7"/>
        <v>0</v>
      </c>
      <c r="L19" s="29">
        <f t="shared" si="3"/>
        <v>174</v>
      </c>
      <c r="M19" s="58">
        <f>KCM!P29+KCM!U29+KCM!V29</f>
        <v>0</v>
      </c>
      <c r="N19" s="186">
        <f>KCM!Q29+KCM!T29</f>
        <v>60</v>
      </c>
      <c r="O19" s="29"/>
      <c r="P19" s="60">
        <v>114</v>
      </c>
      <c r="Q19" s="58">
        <f>KCM!R29+KCM!S29-O19-P19</f>
        <v>0</v>
      </c>
      <c r="R19" s="185">
        <f t="shared" si="8"/>
        <v>0</v>
      </c>
      <c r="S19" s="79">
        <f t="shared" si="9"/>
        <v>0</v>
      </c>
      <c r="T19" s="79">
        <f t="shared" si="4"/>
        <v>0</v>
      </c>
      <c r="U19" s="79">
        <f t="shared" si="5"/>
        <v>0</v>
      </c>
      <c r="V19" s="79">
        <f t="shared" si="10"/>
        <v>0</v>
      </c>
      <c r="W19" s="79">
        <f t="shared" si="6"/>
        <v>0</v>
      </c>
      <c r="X19" s="29"/>
    </row>
    <row r="20" spans="1:24" ht="70.5" customHeight="1">
      <c r="A20" s="28" t="s">
        <v>338</v>
      </c>
      <c r="B20" s="24" t="str">
        <f>KCM!B30</f>
        <v>Đường nội đồng thôn Túy Sơn (Từ đồng Chòi đến ruộng ông Sở)</v>
      </c>
      <c r="C20" s="20" t="str">
        <f>KCM!C30</f>
        <v>Túy Sơn </v>
      </c>
      <c r="D20" s="20">
        <f>KCM!D30</f>
        <v>460.8</v>
      </c>
      <c r="E20" s="20">
        <f>KCM!E30</f>
        <v>2017</v>
      </c>
      <c r="F20" s="58">
        <f>KCM!G30</f>
        <v>208</v>
      </c>
      <c r="G20" s="58">
        <f>KCM!H30</f>
        <v>0</v>
      </c>
      <c r="H20" s="58">
        <f>KCM!I30</f>
        <v>104</v>
      </c>
      <c r="I20" s="29"/>
      <c r="J20" s="49">
        <v>104</v>
      </c>
      <c r="K20" s="58">
        <f t="shared" si="7"/>
        <v>0</v>
      </c>
      <c r="L20" s="29">
        <f t="shared" si="3"/>
        <v>208</v>
      </c>
      <c r="M20" s="58">
        <f>KCM!P30+KCM!U30+KCM!V30</f>
        <v>0</v>
      </c>
      <c r="N20" s="186">
        <f>KCM!Q30+KCM!T30</f>
        <v>104</v>
      </c>
      <c r="O20" s="29"/>
      <c r="P20" s="49">
        <v>104</v>
      </c>
      <c r="Q20" s="58">
        <f>KCM!R30+KCM!S30-O20-P20</f>
        <v>0</v>
      </c>
      <c r="R20" s="185">
        <f t="shared" si="8"/>
        <v>0</v>
      </c>
      <c r="S20" s="79">
        <f t="shared" si="9"/>
        <v>0</v>
      </c>
      <c r="T20" s="79">
        <f t="shared" si="4"/>
        <v>0</v>
      </c>
      <c r="U20" s="79">
        <f t="shared" si="5"/>
        <v>0</v>
      </c>
      <c r="V20" s="79">
        <f t="shared" si="10"/>
        <v>0</v>
      </c>
      <c r="W20" s="79">
        <f t="shared" si="6"/>
        <v>0</v>
      </c>
      <c r="X20" s="29"/>
    </row>
    <row r="21" spans="1:24" ht="71.25" customHeight="1">
      <c r="A21" s="28" t="s">
        <v>488</v>
      </c>
      <c r="B21" s="24" t="str">
        <f>KCM!B31</f>
        <v>Đường nội đồng thôn Tường Sơn Nam(Từ ngõ Nghiệp đến vườn Bình)</v>
      </c>
      <c r="C21" s="20" t="str">
        <f>KCM!C31</f>
        <v>Tường Sơn Nam </v>
      </c>
      <c r="D21" s="20">
        <f>KCM!D31</f>
        <v>429.4</v>
      </c>
      <c r="E21" s="20">
        <f>KCM!E31</f>
        <v>2017</v>
      </c>
      <c r="F21" s="58">
        <f>KCM!G31</f>
        <v>206</v>
      </c>
      <c r="G21" s="58">
        <f>KCM!H31</f>
        <v>0</v>
      </c>
      <c r="H21" s="58">
        <f>KCM!I31</f>
        <v>90</v>
      </c>
      <c r="I21" s="29"/>
      <c r="J21" s="49">
        <v>116</v>
      </c>
      <c r="K21" s="58">
        <f t="shared" si="7"/>
        <v>0</v>
      </c>
      <c r="L21" s="29">
        <f t="shared" si="3"/>
        <v>206</v>
      </c>
      <c r="M21" s="58">
        <f>KCM!P31+KCM!U31+KCM!V31</f>
        <v>0</v>
      </c>
      <c r="N21" s="186">
        <f>KCM!Q31+KCM!T31</f>
        <v>90</v>
      </c>
      <c r="O21" s="29"/>
      <c r="P21" s="49">
        <v>116</v>
      </c>
      <c r="Q21" s="58">
        <f>KCM!R31+KCM!S31-O21-P21</f>
        <v>0</v>
      </c>
      <c r="R21" s="185">
        <f t="shared" si="8"/>
        <v>0</v>
      </c>
      <c r="S21" s="79">
        <f t="shared" si="9"/>
        <v>0</v>
      </c>
      <c r="T21" s="79">
        <f t="shared" si="4"/>
        <v>0</v>
      </c>
      <c r="U21" s="79">
        <f t="shared" si="5"/>
        <v>0</v>
      </c>
      <c r="V21" s="79">
        <f t="shared" si="10"/>
        <v>0</v>
      </c>
      <c r="W21" s="79">
        <f t="shared" si="6"/>
        <v>0</v>
      </c>
      <c r="X21" s="29"/>
    </row>
    <row r="22" spans="1:24" ht="78.75" customHeight="1">
      <c r="A22" s="28" t="s">
        <v>489</v>
      </c>
      <c r="B22" s="24" t="str">
        <f>KCM!B32</f>
        <v>Đường nội đồng thôn An Đổ (Từ ruộng ông Đương đến ruộng ông Cứ)</v>
      </c>
      <c r="C22" s="20" t="str">
        <f>KCM!C32</f>
        <v>An Đổ </v>
      </c>
      <c r="D22" s="20">
        <f>KCM!D32</f>
        <v>304.9</v>
      </c>
      <c r="E22" s="20">
        <f>KCM!E32</f>
        <v>2017</v>
      </c>
      <c r="F22" s="58">
        <f>KCM!G32</f>
        <v>160</v>
      </c>
      <c r="G22" s="58">
        <f>KCM!H32</f>
        <v>0</v>
      </c>
      <c r="H22" s="58">
        <f>KCM!I32</f>
        <v>80</v>
      </c>
      <c r="I22" s="29"/>
      <c r="J22" s="49">
        <v>80</v>
      </c>
      <c r="K22" s="58">
        <f t="shared" si="7"/>
        <v>0</v>
      </c>
      <c r="L22" s="29">
        <f t="shared" si="3"/>
        <v>160</v>
      </c>
      <c r="M22" s="58">
        <f>KCM!P32+KCM!U32+KCM!V32</f>
        <v>0</v>
      </c>
      <c r="N22" s="186">
        <f>KCM!Q32+KCM!T32</f>
        <v>80</v>
      </c>
      <c r="O22" s="29"/>
      <c r="P22" s="49">
        <v>80</v>
      </c>
      <c r="Q22" s="58">
        <f>KCM!R32+KCM!S32-O22-P22</f>
        <v>0</v>
      </c>
      <c r="R22" s="185">
        <f t="shared" si="8"/>
        <v>0</v>
      </c>
      <c r="S22" s="79">
        <f t="shared" si="9"/>
        <v>0</v>
      </c>
      <c r="T22" s="79">
        <f t="shared" si="4"/>
        <v>0</v>
      </c>
      <c r="U22" s="79">
        <f t="shared" si="5"/>
        <v>0</v>
      </c>
      <c r="V22" s="79">
        <f t="shared" si="10"/>
        <v>0</v>
      </c>
      <c r="W22" s="79">
        <f t="shared" si="6"/>
        <v>0</v>
      </c>
      <c r="X22" s="29"/>
    </row>
    <row r="23" spans="1:24" ht="90.75" customHeight="1">
      <c r="A23" s="28" t="s">
        <v>490</v>
      </c>
      <c r="B23" s="24" t="str">
        <f>KCM!B33</f>
        <v>Đường nội đồng thôn Phú Nông (Từ ngõ Khánh đến rào Thăng và ngõ Thân đến ruộng cải tạo )</v>
      </c>
      <c r="C23" s="20" t="str">
        <f>KCM!C33</f>
        <v>Phú Nông </v>
      </c>
      <c r="D23" s="20">
        <f>KCM!D33</f>
        <v>456.6</v>
      </c>
      <c r="E23" s="20">
        <f>KCM!E33</f>
        <v>2017</v>
      </c>
      <c r="F23" s="58">
        <f>KCM!G33</f>
        <v>284</v>
      </c>
      <c r="G23" s="58">
        <f>KCM!H33</f>
        <v>0</v>
      </c>
      <c r="H23" s="58">
        <f>KCM!I33</f>
        <v>142</v>
      </c>
      <c r="I23" s="29"/>
      <c r="J23" s="49">
        <v>142</v>
      </c>
      <c r="K23" s="58">
        <f t="shared" si="7"/>
        <v>0</v>
      </c>
      <c r="L23" s="29">
        <f t="shared" si="3"/>
        <v>284</v>
      </c>
      <c r="M23" s="58">
        <f>KCM!P33+KCM!U33+KCM!V33</f>
        <v>0</v>
      </c>
      <c r="N23" s="186">
        <f>KCM!Q33+KCM!T33</f>
        <v>142</v>
      </c>
      <c r="O23" s="29"/>
      <c r="P23" s="49">
        <v>142</v>
      </c>
      <c r="Q23" s="58">
        <f>KCM!R33+KCM!S33-O23-P23</f>
        <v>0</v>
      </c>
      <c r="R23" s="185">
        <f t="shared" si="8"/>
        <v>0</v>
      </c>
      <c r="S23" s="79">
        <f t="shared" si="9"/>
        <v>0</v>
      </c>
      <c r="T23" s="79">
        <f t="shared" si="4"/>
        <v>0</v>
      </c>
      <c r="U23" s="79">
        <f t="shared" si="5"/>
        <v>0</v>
      </c>
      <c r="V23" s="79">
        <f t="shared" si="10"/>
        <v>0</v>
      </c>
      <c r="W23" s="79">
        <f t="shared" si="6"/>
        <v>0</v>
      </c>
      <c r="X23" s="29"/>
    </row>
    <row r="24" spans="1:24" ht="60" customHeight="1">
      <c r="A24" s="28" t="s">
        <v>491</v>
      </c>
      <c r="B24" s="24" t="str">
        <f>KCM!B34</f>
        <v>Đường nội đồng thôn Phú Nông (Từ ngõ Nở đến Ruộng Rê )</v>
      </c>
      <c r="C24" s="20" t="str">
        <f>KCM!C34</f>
        <v>Phú Nông </v>
      </c>
      <c r="D24" s="20">
        <f>KCM!D34</f>
        <v>500</v>
      </c>
      <c r="E24" s="20">
        <f>KCM!E34</f>
        <v>2017</v>
      </c>
      <c r="F24" s="58">
        <f>KCM!G34</f>
        <v>170</v>
      </c>
      <c r="G24" s="58">
        <f>KCM!H34</f>
        <v>0</v>
      </c>
      <c r="H24" s="58">
        <f>KCM!I34</f>
        <v>85</v>
      </c>
      <c r="I24" s="29"/>
      <c r="J24" s="60">
        <v>85</v>
      </c>
      <c r="K24" s="58">
        <f t="shared" si="7"/>
        <v>0</v>
      </c>
      <c r="L24" s="29">
        <f t="shared" si="3"/>
        <v>170</v>
      </c>
      <c r="M24" s="58">
        <f>KCM!P34+KCM!U34+KCM!V34</f>
        <v>0</v>
      </c>
      <c r="N24" s="186">
        <f>KCM!Q34+KCM!T34</f>
        <v>85</v>
      </c>
      <c r="O24" s="29"/>
      <c r="P24" s="60">
        <v>85</v>
      </c>
      <c r="Q24" s="58">
        <f>KCM!R34+KCM!S34-O24-P24</f>
        <v>0</v>
      </c>
      <c r="R24" s="185">
        <f t="shared" si="8"/>
        <v>0</v>
      </c>
      <c r="S24" s="79">
        <f t="shared" si="9"/>
        <v>0</v>
      </c>
      <c r="T24" s="79">
        <f t="shared" si="4"/>
        <v>0</v>
      </c>
      <c r="U24" s="79">
        <f t="shared" si="5"/>
        <v>0</v>
      </c>
      <c r="V24" s="79">
        <f t="shared" si="10"/>
        <v>0</v>
      </c>
      <c r="W24" s="79">
        <f t="shared" si="6"/>
        <v>0</v>
      </c>
      <c r="X24" s="29"/>
    </row>
    <row r="25" spans="1:24" ht="43.5" customHeight="1">
      <c r="A25" s="28" t="s">
        <v>492</v>
      </c>
      <c r="B25" s="24" t="str">
        <f>KCM!B35</f>
        <v>Tuyến đường Ngõ Huệ - Ngõ Châu </v>
      </c>
      <c r="C25" s="20" t="str">
        <f>KCM!C35</f>
        <v>Cẩn Hậu </v>
      </c>
      <c r="D25" s="20">
        <f>KCM!D35</f>
        <v>895.3</v>
      </c>
      <c r="E25" s="20">
        <f>KCM!E35</f>
        <v>2017</v>
      </c>
      <c r="F25" s="58">
        <f>KCM!G35</f>
        <v>947</v>
      </c>
      <c r="G25" s="58">
        <f>KCM!H35</f>
        <v>0</v>
      </c>
      <c r="H25" s="58">
        <f>KCM!I35</f>
        <v>285</v>
      </c>
      <c r="I25" s="29"/>
      <c r="J25" s="49">
        <v>474</v>
      </c>
      <c r="K25" s="58">
        <f t="shared" si="7"/>
        <v>188</v>
      </c>
      <c r="L25" s="29">
        <f t="shared" si="3"/>
        <v>585</v>
      </c>
      <c r="M25" s="58">
        <f>KCM!P35+KCM!U35+KCM!V35</f>
        <v>0</v>
      </c>
      <c r="N25" s="186">
        <f>KCM!Q35+KCM!T35</f>
        <v>285</v>
      </c>
      <c r="O25" s="29"/>
      <c r="P25" s="49">
        <v>112</v>
      </c>
      <c r="Q25" s="58">
        <f>KCM!R35+KCM!S35-O25-P25</f>
        <v>188</v>
      </c>
      <c r="R25" s="185">
        <f t="shared" si="8"/>
        <v>362</v>
      </c>
      <c r="S25" s="79">
        <f t="shared" si="9"/>
        <v>0</v>
      </c>
      <c r="T25" s="79">
        <f t="shared" si="4"/>
        <v>0</v>
      </c>
      <c r="U25" s="79">
        <f t="shared" si="5"/>
        <v>0</v>
      </c>
      <c r="V25" s="79">
        <f t="shared" si="10"/>
        <v>362</v>
      </c>
      <c r="W25" s="79">
        <f t="shared" si="6"/>
        <v>0</v>
      </c>
      <c r="X25" s="29"/>
    </row>
    <row r="26" spans="1:24" s="63" customFormat="1" ht="21" customHeight="1">
      <c r="A26" s="73" t="s">
        <v>493</v>
      </c>
      <c r="B26" s="23" t="str">
        <f>KCM!B36</f>
        <v>Tiêu chí Thủy lợi</v>
      </c>
      <c r="C26" s="30"/>
      <c r="D26" s="30"/>
      <c r="E26" s="30"/>
      <c r="F26" s="61"/>
      <c r="G26" s="61"/>
      <c r="H26" s="62"/>
      <c r="I26" s="30"/>
      <c r="J26" s="30"/>
      <c r="K26" s="30"/>
      <c r="L26" s="30"/>
      <c r="M26" s="30"/>
      <c r="N26" s="30"/>
      <c r="O26" s="30"/>
      <c r="P26" s="30"/>
      <c r="Q26" s="30"/>
      <c r="R26" s="26">
        <f>SUM(S26:W26)</f>
        <v>0</v>
      </c>
      <c r="S26" s="26"/>
      <c r="T26" s="26"/>
      <c r="U26" s="26"/>
      <c r="V26" s="26"/>
      <c r="W26" s="26"/>
      <c r="X26" s="30"/>
    </row>
    <row r="27" spans="1:24" ht="56.25" customHeight="1">
      <c r="A27" s="28" t="s">
        <v>494</v>
      </c>
      <c r="B27" s="24" t="str">
        <f>KCM!B37</f>
        <v>Tuyến kênh từ đập cầu chợ đến đập bàu Sấm</v>
      </c>
      <c r="C27" s="20" t="str">
        <f>KCM!C37</f>
        <v>An Hội </v>
      </c>
      <c r="D27" s="20">
        <f>KCM!D37</f>
        <v>600</v>
      </c>
      <c r="E27" s="20">
        <f>KCM!E37</f>
        <v>2017</v>
      </c>
      <c r="F27" s="58">
        <f>KCM!G37</f>
        <v>771</v>
      </c>
      <c r="G27" s="58">
        <f>KCM!H37</f>
        <v>151</v>
      </c>
      <c r="H27" s="58">
        <f>KCM!I37</f>
        <v>0</v>
      </c>
      <c r="I27" s="64"/>
      <c r="J27" s="49">
        <v>120</v>
      </c>
      <c r="K27" s="58">
        <f>F27-G27-H27-I27-J27</f>
        <v>500</v>
      </c>
      <c r="L27" s="29">
        <f>SUM(M27:Q27)</f>
        <v>271</v>
      </c>
      <c r="M27" s="58">
        <f>KCM!P37+KCM!U37+KCM!V37</f>
        <v>151</v>
      </c>
      <c r="N27" s="186">
        <f>KCM!Q37+KCM!T37</f>
        <v>0</v>
      </c>
      <c r="O27" s="29"/>
      <c r="P27" s="29">
        <v>120</v>
      </c>
      <c r="Q27" s="58">
        <f>KCM!R37+KCM!S37-O27-P27</f>
        <v>0</v>
      </c>
      <c r="R27" s="185">
        <f>SUM(S27:W27)</f>
        <v>500</v>
      </c>
      <c r="S27" s="79">
        <f>G27-M27</f>
        <v>0</v>
      </c>
      <c r="T27" s="79">
        <f>H27-N27</f>
        <v>0</v>
      </c>
      <c r="U27" s="79">
        <f>I27-O27</f>
        <v>0</v>
      </c>
      <c r="V27" s="79">
        <f>J27-P27</f>
        <v>0</v>
      </c>
      <c r="W27" s="79">
        <f>K27-Q27</f>
        <v>500</v>
      </c>
      <c r="X27" s="29"/>
    </row>
    <row r="28" spans="1:24" ht="55.5" customHeight="1">
      <c r="A28" s="28" t="s">
        <v>495</v>
      </c>
      <c r="B28" s="24" t="str">
        <f>KCM!B38</f>
        <v>Tuyến kênh từ giếng thủ đến đường Tây Tỉnh</v>
      </c>
      <c r="C28" s="20" t="str">
        <f>KCM!C38</f>
        <v>Tường Sơn </v>
      </c>
      <c r="D28" s="20">
        <f>KCM!D38</f>
        <v>500</v>
      </c>
      <c r="E28" s="20">
        <f>KCM!E38</f>
        <v>2017</v>
      </c>
      <c r="F28" s="58">
        <f>KCM!G38</f>
        <v>579</v>
      </c>
      <c r="G28" s="58">
        <f>KCM!H38</f>
        <v>115</v>
      </c>
      <c r="H28" s="58">
        <f>KCM!I38</f>
        <v>0</v>
      </c>
      <c r="I28" s="77"/>
      <c r="J28" s="60">
        <v>150</v>
      </c>
      <c r="K28" s="58">
        <f>F28-G28-H28-I28-J28</f>
        <v>314</v>
      </c>
      <c r="L28" s="29">
        <f>SUM(M28:Q28)</f>
        <v>265</v>
      </c>
      <c r="M28" s="58">
        <f>KCM!P38+KCM!U38+KCM!V38</f>
        <v>115</v>
      </c>
      <c r="N28" s="186">
        <f>KCM!Q38+KCM!T38</f>
        <v>0</v>
      </c>
      <c r="O28" s="76"/>
      <c r="P28" s="76">
        <v>150</v>
      </c>
      <c r="Q28" s="58">
        <f>KCM!R38+KCM!S38-O28-P28</f>
        <v>0</v>
      </c>
      <c r="R28" s="185">
        <f>SUM(S28:W28)</f>
        <v>314</v>
      </c>
      <c r="S28" s="79">
        <f>G28-M28</f>
        <v>0</v>
      </c>
      <c r="T28" s="79">
        <f>H28-N28</f>
        <v>0</v>
      </c>
      <c r="U28" s="79">
        <f>I28-O28</f>
        <v>0</v>
      </c>
      <c r="V28" s="79">
        <f>J28-P28</f>
        <v>0</v>
      </c>
      <c r="W28" s="79">
        <f>K28-Q28</f>
        <v>314</v>
      </c>
      <c r="X28" s="76"/>
    </row>
    <row r="29" spans="1:24" ht="40.5" customHeight="1">
      <c r="A29" s="28" t="s">
        <v>496</v>
      </c>
      <c r="B29" s="24" t="str">
        <f>KCM!B39</f>
        <v>Tuyến kênh từ Lù Cát đến đường BT An Hội</v>
      </c>
      <c r="C29" s="20" t="str">
        <f>KCM!C39</f>
        <v>An Hội </v>
      </c>
      <c r="D29" s="20">
        <f>KCM!D39</f>
        <v>700</v>
      </c>
      <c r="E29" s="20">
        <f>KCM!E39</f>
        <v>2017</v>
      </c>
      <c r="F29" s="58">
        <f>KCM!G39</f>
        <v>867</v>
      </c>
      <c r="G29" s="58">
        <f>KCM!H39</f>
        <v>143</v>
      </c>
      <c r="H29" s="58">
        <f>KCM!I39</f>
        <v>0</v>
      </c>
      <c r="I29" s="64"/>
      <c r="J29" s="49">
        <v>200</v>
      </c>
      <c r="K29" s="58">
        <f>F29-G29-H29-I29-J29</f>
        <v>524</v>
      </c>
      <c r="L29" s="29">
        <f>SUM(M29:Q29)</f>
        <v>343</v>
      </c>
      <c r="M29" s="58">
        <f>KCM!P39+KCM!U39+KCM!V39</f>
        <v>143</v>
      </c>
      <c r="N29" s="186">
        <f>KCM!Q39+KCM!T39</f>
        <v>0</v>
      </c>
      <c r="O29" s="29"/>
      <c r="P29" s="29">
        <v>200</v>
      </c>
      <c r="Q29" s="58">
        <f>KCM!R39+KCM!S39-O29-P29</f>
        <v>0</v>
      </c>
      <c r="R29" s="185">
        <f>SUM(S29:W29)</f>
        <v>524</v>
      </c>
      <c r="S29" s="79">
        <f>G29-M29</f>
        <v>0</v>
      </c>
      <c r="T29" s="79">
        <f>H29-N29</f>
        <v>0</v>
      </c>
      <c r="U29" s="79">
        <f>I29-O29</f>
        <v>0</v>
      </c>
      <c r="V29" s="79">
        <f>J29-P29</f>
        <v>0</v>
      </c>
      <c r="W29" s="79">
        <f>K29-Q29</f>
        <v>524</v>
      </c>
      <c r="X29" s="29"/>
    </row>
    <row r="30" spans="1:24" ht="43.5" customHeight="1">
      <c r="A30" s="28" t="s">
        <v>497</v>
      </c>
      <c r="B30" s="24" t="str">
        <f>KCM!B40</f>
        <v>Tuyến kênh từ đập Bàu Lát đến ngõ Hưởng</v>
      </c>
      <c r="C30" s="20" t="str">
        <f>KCM!C40</f>
        <v>Hy Tường </v>
      </c>
      <c r="D30" s="20">
        <f>KCM!D40</f>
        <v>720</v>
      </c>
      <c r="E30" s="20">
        <f>KCM!E40</f>
        <v>2017</v>
      </c>
      <c r="F30" s="58">
        <f>KCM!G40</f>
        <v>972</v>
      </c>
      <c r="G30" s="58">
        <f>KCM!H40</f>
        <v>0</v>
      </c>
      <c r="H30" s="58">
        <f>KCM!I40</f>
        <v>190</v>
      </c>
      <c r="I30" s="64"/>
      <c r="J30" s="49">
        <v>300</v>
      </c>
      <c r="K30" s="58">
        <f>F30-G30-H30-I30-J30</f>
        <v>482</v>
      </c>
      <c r="L30" s="29">
        <f>SUM(M30:Q30)</f>
        <v>490</v>
      </c>
      <c r="M30" s="58">
        <f>KCM!P40+KCM!U40+KCM!V40</f>
        <v>0</v>
      </c>
      <c r="N30" s="186">
        <f>KCM!Q40+KCM!T40</f>
        <v>190</v>
      </c>
      <c r="O30" s="29"/>
      <c r="P30" s="29">
        <v>300</v>
      </c>
      <c r="Q30" s="58">
        <f>KCM!R40+KCM!S40-O30-P30</f>
        <v>0</v>
      </c>
      <c r="R30" s="185">
        <f>SUM(S30:W30)</f>
        <v>482</v>
      </c>
      <c r="S30" s="79">
        <f>G30-M30</f>
        <v>0</v>
      </c>
      <c r="T30" s="79">
        <f>H30-N30</f>
        <v>0</v>
      </c>
      <c r="U30" s="79">
        <f>I30-O30</f>
        <v>0</v>
      </c>
      <c r="V30" s="79">
        <f>J30-P30</f>
        <v>0</v>
      </c>
      <c r="W30" s="79">
        <f>K30-Q30</f>
        <v>482</v>
      </c>
      <c r="X30" s="29"/>
    </row>
    <row r="31" spans="1:24" ht="36.75" customHeight="1">
      <c r="A31" s="28" t="s">
        <v>498</v>
      </c>
      <c r="B31" s="23" t="str">
        <f>KCM!B41</f>
        <v>Tiêu chí:Cơ sở vật chất văn hóa</v>
      </c>
      <c r="C31" s="3"/>
      <c r="D31" s="37"/>
      <c r="E31" s="4"/>
      <c r="F31" s="29"/>
      <c r="G31" s="29"/>
      <c r="H31" s="29"/>
      <c r="I31" s="29"/>
      <c r="J31" s="29"/>
      <c r="K31" s="29"/>
      <c r="L31" s="29"/>
      <c r="M31" s="29"/>
      <c r="N31" s="29"/>
      <c r="O31" s="29"/>
      <c r="P31" s="29"/>
      <c r="Q31" s="29"/>
      <c r="R31" s="26">
        <f>SUM(S31:W31)</f>
        <v>0</v>
      </c>
      <c r="S31" s="26"/>
      <c r="T31" s="26"/>
      <c r="U31" s="26"/>
      <c r="V31" s="26"/>
      <c r="W31" s="26"/>
      <c r="X31" s="29"/>
    </row>
    <row r="32" spans="1:24" ht="39.75" customHeight="1">
      <c r="A32" s="28" t="s">
        <v>499</v>
      </c>
      <c r="B32" s="24" t="str">
        <f>KCM!B42</f>
        <v>Trung tâm văn hóa xã Hoài Sơn</v>
      </c>
      <c r="C32" s="20" t="str">
        <f>KCM!C42</f>
        <v>Túy Thạnh </v>
      </c>
      <c r="D32" s="20">
        <f>KCM!D42</f>
        <v>0</v>
      </c>
      <c r="E32" s="20">
        <f>KCM!E42</f>
        <v>2017</v>
      </c>
      <c r="F32" s="58">
        <f>KCM!G42</f>
        <v>3998</v>
      </c>
      <c r="G32" s="58">
        <f>KCM!H42</f>
        <v>0</v>
      </c>
      <c r="H32" s="58">
        <f>KCM!I42</f>
        <v>1497</v>
      </c>
      <c r="I32" s="6"/>
      <c r="J32" s="58">
        <v>2000</v>
      </c>
      <c r="K32" s="58">
        <f>F32-G32-H32-I32-J32</f>
        <v>501</v>
      </c>
      <c r="L32" s="29">
        <f>SUM(M32:Q32)</f>
        <v>3643</v>
      </c>
      <c r="M32" s="58">
        <f>KCM!P42+KCM!U42+KCM!V42</f>
        <v>0</v>
      </c>
      <c r="N32" s="186">
        <f>KCM!Q42+KCM!T42</f>
        <v>1497</v>
      </c>
      <c r="O32" s="29"/>
      <c r="P32" s="58">
        <v>2000</v>
      </c>
      <c r="Q32" s="58">
        <f>KCM!R42+KCM!S42-O32-P32</f>
        <v>146</v>
      </c>
      <c r="R32" s="185">
        <f>SUM(S32:W32)</f>
        <v>355</v>
      </c>
      <c r="S32" s="79">
        <f>G32-M32</f>
        <v>0</v>
      </c>
      <c r="T32" s="79">
        <f>H32-N32</f>
        <v>0</v>
      </c>
      <c r="U32" s="79">
        <f>I32-O32</f>
        <v>0</v>
      </c>
      <c r="V32" s="79">
        <f>J32-P32</f>
        <v>0</v>
      </c>
      <c r="W32" s="79">
        <f>K32-Q32</f>
        <v>355</v>
      </c>
      <c r="X32" s="29"/>
    </row>
    <row r="33" spans="1:24" ht="21.75" customHeight="1">
      <c r="A33" s="72">
        <v>3</v>
      </c>
      <c r="B33" s="23" t="str">
        <f>KCM!B43</f>
        <v>Xã Hoài Thanh Tây</v>
      </c>
      <c r="C33" s="14"/>
      <c r="D33" s="29"/>
      <c r="E33" s="25"/>
      <c r="F33" s="12">
        <f>SUM(F34:F37)</f>
        <v>1700</v>
      </c>
      <c r="G33" s="12">
        <f>SUM(G34:G37)</f>
        <v>315</v>
      </c>
      <c r="H33" s="12">
        <f>SUM(H34:H37)</f>
        <v>0</v>
      </c>
      <c r="I33" s="12">
        <f>SUM(I34:I37)</f>
        <v>0</v>
      </c>
      <c r="J33" s="12">
        <f>SUM(J34:J37)</f>
        <v>1043</v>
      </c>
      <c r="K33" s="12">
        <f>SUM(K34:K37)</f>
        <v>342</v>
      </c>
      <c r="L33" s="12">
        <f>SUM(L34:L37)</f>
        <v>1700</v>
      </c>
      <c r="M33" s="12">
        <f>SUM(M34:M37)</f>
        <v>315</v>
      </c>
      <c r="N33" s="12">
        <f>SUM(N34:N37)</f>
        <v>0</v>
      </c>
      <c r="O33" s="12">
        <f>SUM(O34:O37)</f>
        <v>0</v>
      </c>
      <c r="P33" s="12">
        <f>SUM(P34:P37)</f>
        <v>1043</v>
      </c>
      <c r="Q33" s="12">
        <f>SUM(Q34:Q37)</f>
        <v>342</v>
      </c>
      <c r="R33" s="29"/>
      <c r="S33" s="29"/>
      <c r="T33" s="29"/>
      <c r="U33" s="29"/>
      <c r="V33" s="29"/>
      <c r="W33" s="29"/>
      <c r="X33" s="29"/>
    </row>
    <row r="34" spans="1:24" ht="22.5" customHeight="1">
      <c r="A34" s="73" t="s">
        <v>185</v>
      </c>
      <c r="B34" s="23" t="str">
        <f>KCM!B44</f>
        <v>Tiêu chí Giao thông</v>
      </c>
      <c r="C34" s="14"/>
      <c r="D34" s="29"/>
      <c r="E34" s="15"/>
      <c r="F34" s="46"/>
      <c r="G34" s="46"/>
      <c r="H34" s="46"/>
      <c r="I34" s="46"/>
      <c r="J34" s="45"/>
      <c r="K34" s="45"/>
      <c r="L34" s="46"/>
      <c r="M34" s="46"/>
      <c r="N34" s="46"/>
      <c r="O34" s="46"/>
      <c r="P34" s="45"/>
      <c r="Q34" s="45"/>
      <c r="R34" s="29"/>
      <c r="S34" s="29"/>
      <c r="T34" s="29"/>
      <c r="U34" s="29"/>
      <c r="V34" s="29"/>
      <c r="W34" s="49"/>
      <c r="X34" s="29"/>
    </row>
    <row r="35" spans="1:24" ht="95.25" customHeight="1">
      <c r="A35" s="28" t="s">
        <v>186</v>
      </c>
      <c r="B35" s="24" t="str">
        <f>KCM!B45</f>
        <v>Tuyến đường từ nhà ông Nguyễn Ngỗ đến nhà Trần Tâm ra nhà bà Nguyễn Thị Ít thôn Ngọc An Đông</v>
      </c>
      <c r="C35" s="20" t="str">
        <f>KCM!C45</f>
        <v>Ngọc An Đông</v>
      </c>
      <c r="D35" s="20">
        <f>KCM!D45</f>
        <v>600</v>
      </c>
      <c r="E35" s="20">
        <f>KCM!E45</f>
        <v>2017</v>
      </c>
      <c r="F35" s="58">
        <f>KCM!G45</f>
        <v>550</v>
      </c>
      <c r="G35" s="58">
        <f>KCM!H45</f>
        <v>115</v>
      </c>
      <c r="H35" s="58">
        <f>KCM!I45</f>
        <v>0</v>
      </c>
      <c r="I35" s="49"/>
      <c r="J35" s="46">
        <v>343</v>
      </c>
      <c r="K35" s="58">
        <f>F35-G35-H35-I35-J35</f>
        <v>92</v>
      </c>
      <c r="L35" s="29">
        <f>SUM(M35:Q35)</f>
        <v>550</v>
      </c>
      <c r="M35" s="58">
        <f>KCM!P45+KCM!U45+KCM!V45</f>
        <v>115</v>
      </c>
      <c r="N35" s="186">
        <f>KCM!Q45+KCM!T45</f>
        <v>0</v>
      </c>
      <c r="O35" s="49"/>
      <c r="P35" s="46">
        <v>343</v>
      </c>
      <c r="Q35" s="58">
        <f>KCM!R45+KCM!S45-O35-P35</f>
        <v>92</v>
      </c>
      <c r="R35" s="185">
        <f>SUM(S35:W35)</f>
        <v>0</v>
      </c>
      <c r="S35" s="79">
        <f>G35-M35</f>
        <v>0</v>
      </c>
      <c r="T35" s="79">
        <f>H35-N35</f>
        <v>0</v>
      </c>
      <c r="U35" s="79">
        <f>I35-O35</f>
        <v>0</v>
      </c>
      <c r="V35" s="79">
        <f>J35-P35</f>
        <v>0</v>
      </c>
      <c r="W35" s="79">
        <f>K35-Q35</f>
        <v>0</v>
      </c>
      <c r="X35" s="29"/>
    </row>
    <row r="36" spans="1:24" ht="79.5" customHeight="1">
      <c r="A36" s="28" t="s">
        <v>188</v>
      </c>
      <c r="B36" s="24" t="str">
        <f>KCM!B46</f>
        <v>Tuyến từ nhà ông Phan Văn Thức đến đường Đào Duy Từ thôn Tài Lương 3</v>
      </c>
      <c r="C36" s="20" t="str">
        <f>KCM!C46</f>
        <v>Tài Lương 3</v>
      </c>
      <c r="D36" s="20">
        <f>KCM!D46</f>
        <v>600</v>
      </c>
      <c r="E36" s="20">
        <f>KCM!E46</f>
        <v>2017</v>
      </c>
      <c r="F36" s="58">
        <f>KCM!G46</f>
        <v>650</v>
      </c>
      <c r="G36" s="58">
        <f>KCM!H46</f>
        <v>100</v>
      </c>
      <c r="H36" s="58">
        <f>KCM!I46</f>
        <v>0</v>
      </c>
      <c r="I36" s="46"/>
      <c r="J36" s="45">
        <v>400</v>
      </c>
      <c r="K36" s="58">
        <f>F36-G36-H36-I36-J36</f>
        <v>150</v>
      </c>
      <c r="L36" s="29">
        <f>SUM(M36:Q36)</f>
        <v>650</v>
      </c>
      <c r="M36" s="58">
        <f>KCM!P46+KCM!U46+KCM!V46</f>
        <v>100</v>
      </c>
      <c r="N36" s="186">
        <f>KCM!Q46+KCM!T46</f>
        <v>0</v>
      </c>
      <c r="O36" s="46"/>
      <c r="P36" s="45">
        <v>400</v>
      </c>
      <c r="Q36" s="58">
        <f>KCM!R46+KCM!S46-O36-P36</f>
        <v>150</v>
      </c>
      <c r="R36" s="185">
        <f>SUM(S36:W36)</f>
        <v>0</v>
      </c>
      <c r="S36" s="79">
        <f>G36-M36</f>
        <v>0</v>
      </c>
      <c r="T36" s="79">
        <f>H36-N36</f>
        <v>0</v>
      </c>
      <c r="U36" s="79">
        <f>I36-O36</f>
        <v>0</v>
      </c>
      <c r="V36" s="79">
        <f>J36-P36</f>
        <v>0</v>
      </c>
      <c r="W36" s="79">
        <f>K36-Q36</f>
        <v>0</v>
      </c>
      <c r="X36" s="29"/>
    </row>
    <row r="37" spans="1:24" ht="77.25" customHeight="1">
      <c r="A37" s="28" t="s">
        <v>189</v>
      </c>
      <c r="B37" s="24" t="str">
        <f>KCM!B47</f>
        <v>Tuyến đường từ nhà Vũ Minh Châu đến nhà Lữ Xuân Hoàng thôn Tài Lương 4</v>
      </c>
      <c r="C37" s="20" t="str">
        <f>KCM!C47</f>
        <v>Tài Lương 4</v>
      </c>
      <c r="D37" s="20">
        <f>KCM!D47</f>
        <v>450</v>
      </c>
      <c r="E37" s="20">
        <f>KCM!E47</f>
        <v>2017</v>
      </c>
      <c r="F37" s="58">
        <f>KCM!G47</f>
        <v>500</v>
      </c>
      <c r="G37" s="58">
        <f>KCM!H47</f>
        <v>100</v>
      </c>
      <c r="H37" s="58">
        <f>KCM!I47</f>
        <v>0</v>
      </c>
      <c r="I37" s="46"/>
      <c r="J37" s="45">
        <v>300</v>
      </c>
      <c r="K37" s="58">
        <f>F37-G37-H37-I37-J37</f>
        <v>100</v>
      </c>
      <c r="L37" s="29">
        <f>SUM(M37:Q37)</f>
        <v>500</v>
      </c>
      <c r="M37" s="58">
        <f>KCM!P47+KCM!U47+KCM!V47</f>
        <v>100</v>
      </c>
      <c r="N37" s="186">
        <f>KCM!Q47+KCM!T47</f>
        <v>0</v>
      </c>
      <c r="O37" s="46"/>
      <c r="P37" s="45">
        <v>300</v>
      </c>
      <c r="Q37" s="58">
        <f>KCM!R47+KCM!S47-O37-P37</f>
        <v>100</v>
      </c>
      <c r="R37" s="185">
        <f>SUM(S37:W37)</f>
        <v>0</v>
      </c>
      <c r="S37" s="79">
        <f>G37-M37</f>
        <v>0</v>
      </c>
      <c r="T37" s="79">
        <f>H37-N37</f>
        <v>0</v>
      </c>
      <c r="U37" s="79">
        <f>I37-O37</f>
        <v>0</v>
      </c>
      <c r="V37" s="79">
        <f>J37-P37</f>
        <v>0</v>
      </c>
      <c r="W37" s="79">
        <f>K37-Q37</f>
        <v>0</v>
      </c>
      <c r="X37" s="29"/>
    </row>
    <row r="38" spans="1:24" s="2" customFormat="1" ht="24" customHeight="1">
      <c r="A38" s="72">
        <v>4</v>
      </c>
      <c r="B38" s="23" t="str">
        <f>KCM!B48</f>
        <v>Xã Hoài Hải</v>
      </c>
      <c r="C38" s="54"/>
      <c r="D38" s="26">
        <f>SUM(D39:D40)</f>
        <v>1099</v>
      </c>
      <c r="E38" s="26"/>
      <c r="F38" s="57">
        <f aca="true" t="shared" si="11" ref="F38:W38">SUM(F39:F40)</f>
        <v>4536</v>
      </c>
      <c r="G38" s="57">
        <f t="shared" si="11"/>
        <v>1254</v>
      </c>
      <c r="H38" s="57">
        <f t="shared" si="11"/>
        <v>0</v>
      </c>
      <c r="I38" s="57">
        <f t="shared" si="11"/>
        <v>0</v>
      </c>
      <c r="J38" s="57">
        <f t="shared" si="11"/>
        <v>544.5</v>
      </c>
      <c r="K38" s="57">
        <f t="shared" si="11"/>
        <v>2737.5</v>
      </c>
      <c r="L38" s="57">
        <f t="shared" si="11"/>
        <v>1654</v>
      </c>
      <c r="M38" s="57">
        <f t="shared" si="11"/>
        <v>1254</v>
      </c>
      <c r="N38" s="57">
        <f t="shared" si="11"/>
        <v>0</v>
      </c>
      <c r="O38" s="57">
        <f t="shared" si="11"/>
        <v>0</v>
      </c>
      <c r="P38" s="57">
        <f t="shared" si="11"/>
        <v>0</v>
      </c>
      <c r="Q38" s="57">
        <f t="shared" si="11"/>
        <v>400</v>
      </c>
      <c r="R38" s="57">
        <f t="shared" si="11"/>
        <v>2882</v>
      </c>
      <c r="S38" s="57">
        <f t="shared" si="11"/>
        <v>0</v>
      </c>
      <c r="T38" s="57">
        <f t="shared" si="11"/>
        <v>0</v>
      </c>
      <c r="U38" s="57">
        <f t="shared" si="11"/>
        <v>0</v>
      </c>
      <c r="V38" s="57">
        <f t="shared" si="11"/>
        <v>544.5</v>
      </c>
      <c r="W38" s="57">
        <f t="shared" si="11"/>
        <v>2337.5</v>
      </c>
      <c r="X38" s="26"/>
    </row>
    <row r="39" spans="1:24" s="63" customFormat="1" ht="25.5" customHeight="1">
      <c r="A39" s="73" t="s">
        <v>193</v>
      </c>
      <c r="B39" s="23" t="str">
        <f>KCM!B49</f>
        <v>Tiêu chí Giao thông</v>
      </c>
      <c r="C39" s="22"/>
      <c r="D39" s="30"/>
      <c r="E39" s="35"/>
      <c r="F39" s="55"/>
      <c r="G39" s="19"/>
      <c r="H39" s="19"/>
      <c r="I39" s="19"/>
      <c r="J39" s="47"/>
      <c r="K39" s="47"/>
      <c r="L39" s="55"/>
      <c r="M39" s="19"/>
      <c r="N39" s="19"/>
      <c r="O39" s="19"/>
      <c r="P39" s="47"/>
      <c r="Q39" s="47"/>
      <c r="R39" s="30"/>
      <c r="S39" s="30"/>
      <c r="T39" s="30"/>
      <c r="U39" s="30"/>
      <c r="V39" s="30"/>
      <c r="W39" s="30"/>
      <c r="X39" s="30"/>
    </row>
    <row r="40" spans="1:24" ht="211.5" customHeight="1">
      <c r="A40" s="28" t="s">
        <v>187</v>
      </c>
      <c r="B40" s="24" t="str">
        <f>KCM!B50</f>
        <v>Mở rộng, nâng cấp đường giao thông và hệ thống thoát nước từ Chợ Hoài Hải đến Kim Giao Trung và Kim Giao Bắc</v>
      </c>
      <c r="C40" s="20" t="str">
        <f>KCM!C50</f>
        <v>Kim Giao Nam-Kim Giao Trung-Kim Giao Bắc</v>
      </c>
      <c r="D40" s="20">
        <f>KCM!D50</f>
        <v>1099</v>
      </c>
      <c r="E40" s="20" t="str">
        <f>KCM!E50</f>
        <v>2017-2018</v>
      </c>
      <c r="F40" s="58">
        <f>KCM!G50</f>
        <v>4536</v>
      </c>
      <c r="G40" s="58">
        <f>KCM!H50</f>
        <v>1254</v>
      </c>
      <c r="H40" s="58">
        <f>KCM!I50</f>
        <v>0</v>
      </c>
      <c r="I40" s="53"/>
      <c r="J40" s="53">
        <v>544.5</v>
      </c>
      <c r="K40" s="58">
        <f>F40-G40-H40-I40-J40</f>
        <v>2737.5</v>
      </c>
      <c r="L40" s="29">
        <f>SUM(M40:Q40)</f>
        <v>1654</v>
      </c>
      <c r="M40" s="58">
        <f>KCM!P50+KCM!U50+KCM!V50</f>
        <v>1254</v>
      </c>
      <c r="N40" s="186">
        <f>KCM!Q50+KCM!T50</f>
        <v>0</v>
      </c>
      <c r="O40" s="45"/>
      <c r="P40" s="45"/>
      <c r="Q40" s="58">
        <f>KCM!R50+KCM!S50-O40-P40</f>
        <v>400</v>
      </c>
      <c r="R40" s="185">
        <f>SUM(S40:W40)</f>
        <v>2882</v>
      </c>
      <c r="S40" s="79">
        <f>G40-M40</f>
        <v>0</v>
      </c>
      <c r="T40" s="79">
        <f>H40-N40</f>
        <v>0</v>
      </c>
      <c r="U40" s="79">
        <f>I40-O40</f>
        <v>0</v>
      </c>
      <c r="V40" s="79">
        <f>J40-P40</f>
        <v>544.5</v>
      </c>
      <c r="W40" s="79">
        <f>K40-Q40</f>
        <v>2337.5</v>
      </c>
      <c r="X40" s="33" t="s">
        <v>476</v>
      </c>
    </row>
    <row r="41" spans="1:24" s="2" customFormat="1" ht="24" customHeight="1">
      <c r="A41" s="187">
        <v>5</v>
      </c>
      <c r="B41" s="23" t="str">
        <f>KCM!B51</f>
        <v>Hoài Đức</v>
      </c>
      <c r="C41" s="54"/>
      <c r="D41" s="26">
        <f>SUM(D42:D43)</f>
        <v>1185</v>
      </c>
      <c r="E41" s="26"/>
      <c r="F41" s="57">
        <f aca="true" t="shared" si="12" ref="F41:W41">SUM(F42:F43)</f>
        <v>500</v>
      </c>
      <c r="G41" s="57">
        <f t="shared" si="12"/>
        <v>215</v>
      </c>
      <c r="H41" s="57">
        <f t="shared" si="12"/>
        <v>0</v>
      </c>
      <c r="I41" s="57">
        <f t="shared" si="12"/>
        <v>0</v>
      </c>
      <c r="J41" s="57">
        <f t="shared" si="12"/>
        <v>0</v>
      </c>
      <c r="K41" s="57">
        <f t="shared" si="12"/>
        <v>285</v>
      </c>
      <c r="L41" s="57">
        <f t="shared" si="12"/>
        <v>215</v>
      </c>
      <c r="M41" s="57">
        <f t="shared" si="12"/>
        <v>215</v>
      </c>
      <c r="N41" s="57">
        <f t="shared" si="12"/>
        <v>0</v>
      </c>
      <c r="O41" s="57">
        <f t="shared" si="12"/>
        <v>0</v>
      </c>
      <c r="P41" s="57">
        <f t="shared" si="12"/>
        <v>0</v>
      </c>
      <c r="Q41" s="57">
        <f t="shared" si="12"/>
        <v>0</v>
      </c>
      <c r="R41" s="57">
        <f t="shared" si="12"/>
        <v>285</v>
      </c>
      <c r="S41" s="57">
        <f t="shared" si="12"/>
        <v>0</v>
      </c>
      <c r="T41" s="57">
        <f t="shared" si="12"/>
        <v>0</v>
      </c>
      <c r="U41" s="57">
        <f t="shared" si="12"/>
        <v>0</v>
      </c>
      <c r="V41" s="57">
        <f t="shared" si="12"/>
        <v>0</v>
      </c>
      <c r="W41" s="57">
        <f t="shared" si="12"/>
        <v>285</v>
      </c>
      <c r="X41" s="26"/>
    </row>
    <row r="42" spans="1:24" s="63" customFormat="1" ht="31.5">
      <c r="A42" s="188" t="s">
        <v>198</v>
      </c>
      <c r="B42" s="23" t="str">
        <f>KCM!B52</f>
        <v>Tiêu chí Cơ sở vật chất văn hóa</v>
      </c>
      <c r="C42" s="22"/>
      <c r="D42" s="30"/>
      <c r="E42" s="35"/>
      <c r="F42" s="55"/>
      <c r="G42" s="19"/>
      <c r="H42" s="19"/>
      <c r="I42" s="19"/>
      <c r="J42" s="47"/>
      <c r="K42" s="47"/>
      <c r="L42" s="55"/>
      <c r="M42" s="19"/>
      <c r="N42" s="19"/>
      <c r="O42" s="19"/>
      <c r="P42" s="47"/>
      <c r="Q42" s="47"/>
      <c r="R42" s="30"/>
      <c r="S42" s="30"/>
      <c r="T42" s="30"/>
      <c r="U42" s="30"/>
      <c r="V42" s="30"/>
      <c r="W42" s="30"/>
      <c r="X42" s="30"/>
    </row>
    <row r="43" spans="1:24" ht="31.5">
      <c r="A43" s="28" t="s">
        <v>199</v>
      </c>
      <c r="B43" s="24" t="str">
        <f>KCM!B53</f>
        <v>Xây dựng nhà văn hóa  thôn Lại Đức </v>
      </c>
      <c r="C43" s="20" t="str">
        <f>KCM!C53</f>
        <v>LĐ</v>
      </c>
      <c r="D43" s="20">
        <f>KCM!D53</f>
        <v>1185</v>
      </c>
      <c r="E43" s="20">
        <f>KCM!E53</f>
        <v>2017</v>
      </c>
      <c r="F43" s="58">
        <f>KCM!G53</f>
        <v>500</v>
      </c>
      <c r="G43" s="58">
        <f>KCM!H53</f>
        <v>215</v>
      </c>
      <c r="H43" s="58">
        <f>KCM!I53</f>
        <v>0</v>
      </c>
      <c r="I43" s="53"/>
      <c r="J43" s="53"/>
      <c r="K43" s="58">
        <f>F43-G43-H43-I43-J43</f>
        <v>285</v>
      </c>
      <c r="L43" s="29">
        <f>SUM(M43:Q43)</f>
        <v>215</v>
      </c>
      <c r="M43" s="58">
        <f>KCM!P53+KCM!U53+KCM!V53</f>
        <v>215</v>
      </c>
      <c r="N43" s="186">
        <f>KCM!Q53+KCM!T53</f>
        <v>0</v>
      </c>
      <c r="O43" s="45"/>
      <c r="P43" s="45"/>
      <c r="Q43" s="58">
        <f>KCM!R53+KCM!S53-O43-P43</f>
        <v>0</v>
      </c>
      <c r="R43" s="185">
        <f>SUM(S43:W43)</f>
        <v>285</v>
      </c>
      <c r="S43" s="79">
        <f>G43-M43</f>
        <v>0</v>
      </c>
      <c r="T43" s="79">
        <f>H43-N43</f>
        <v>0</v>
      </c>
      <c r="U43" s="79">
        <f>I43-O43</f>
        <v>0</v>
      </c>
      <c r="V43" s="79">
        <f>J43-P43</f>
        <v>0</v>
      </c>
      <c r="W43" s="79">
        <f>K43-Q43</f>
        <v>285</v>
      </c>
      <c r="X43" s="33"/>
    </row>
    <row r="44" ht="15.75">
      <c r="A44" s="1"/>
    </row>
    <row r="45" ht="15.75">
      <c r="A45" s="1"/>
    </row>
    <row r="46" ht="15.75">
      <c r="A46" s="1"/>
    </row>
    <row r="47" ht="15.75">
      <c r="A47" s="1"/>
    </row>
    <row r="48" ht="15.75">
      <c r="A48" s="1"/>
    </row>
    <row r="49" ht="15.75">
      <c r="A49" s="1"/>
    </row>
    <row r="50" ht="15.75">
      <c r="A50" s="1"/>
    </row>
    <row r="51" ht="15.75">
      <c r="A51" s="1"/>
    </row>
    <row r="52" ht="15.75">
      <c r="A52" s="1"/>
    </row>
    <row r="53" ht="15.75">
      <c r="A53" s="1"/>
    </row>
    <row r="54" ht="15.75">
      <c r="A54" s="1"/>
    </row>
    <row r="55" ht="15.75">
      <c r="A55" s="1"/>
    </row>
    <row r="56" ht="15.75">
      <c r="A56" s="1"/>
    </row>
    <row r="57" ht="15.75">
      <c r="A57" s="1"/>
    </row>
    <row r="58" ht="15.75">
      <c r="A58" s="1"/>
    </row>
    <row r="59" ht="15.75">
      <c r="A59" s="1"/>
    </row>
    <row r="60" ht="15.75">
      <c r="A60" s="1"/>
    </row>
    <row r="61" ht="15.75">
      <c r="A61" s="1"/>
    </row>
    <row r="62" ht="15.75">
      <c r="A62" s="1"/>
    </row>
    <row r="63" ht="15.75">
      <c r="A63" s="1"/>
    </row>
    <row r="64" ht="15.75">
      <c r="A64" s="1"/>
    </row>
    <row r="65" ht="15.75">
      <c r="A65" s="1"/>
    </row>
    <row r="66" ht="15.75">
      <c r="A66" s="1"/>
    </row>
    <row r="67" ht="15.75">
      <c r="A67" s="1"/>
    </row>
    <row r="68" ht="15.75">
      <c r="A68" s="1"/>
    </row>
    <row r="69" ht="15.75">
      <c r="A69" s="1"/>
    </row>
    <row r="70" ht="15.75">
      <c r="A70" s="1"/>
    </row>
    <row r="71" ht="15.75">
      <c r="A71" s="1"/>
    </row>
    <row r="72" ht="15.75">
      <c r="A72" s="1"/>
    </row>
    <row r="73" ht="15.75">
      <c r="A73" s="1"/>
    </row>
    <row r="74" ht="15.75">
      <c r="A74" s="1"/>
    </row>
    <row r="75" ht="15.75">
      <c r="A75" s="1"/>
    </row>
    <row r="76" ht="15.75">
      <c r="A76" s="1"/>
    </row>
  </sheetData>
  <sheetProtection/>
  <mergeCells count="16">
    <mergeCell ref="L7:W7"/>
    <mergeCell ref="X7:X9"/>
    <mergeCell ref="L8:Q8"/>
    <mergeCell ref="R8:W8"/>
    <mergeCell ref="A1:X1"/>
    <mergeCell ref="A2:X2"/>
    <mergeCell ref="A3:X3"/>
    <mergeCell ref="A4:X4"/>
    <mergeCell ref="A5:X5"/>
    <mergeCell ref="A7:A9"/>
    <mergeCell ref="B7:B9"/>
    <mergeCell ref="C7:C9"/>
    <mergeCell ref="D7:D9"/>
    <mergeCell ref="E7:E9"/>
    <mergeCell ref="F7:K8"/>
    <mergeCell ref="S6:X6"/>
  </mergeCells>
  <printOptions/>
  <pageMargins left="0.23" right="0.22" top="0.31" bottom="0.28" header="0.3" footer="0.3"/>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MAYTINH</dc:creator>
  <cp:keywords/>
  <dc:description/>
  <cp:lastModifiedBy>Administrator</cp:lastModifiedBy>
  <cp:lastPrinted>2023-01-04T07:29:25Z</cp:lastPrinted>
  <dcterms:created xsi:type="dcterms:W3CDTF">2017-06-07T07:05:28Z</dcterms:created>
  <dcterms:modified xsi:type="dcterms:W3CDTF">2023-01-05T06:51:48Z</dcterms:modified>
  <cp:category/>
  <cp:version/>
  <cp:contentType/>
  <cp:contentStatus/>
</cp:coreProperties>
</file>