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93" sheetId="1" r:id="rId1"/>
    <sheet name="94" sheetId="2" r:id="rId2"/>
    <sheet name="95" sheetId="3" r:id="rId3"/>
    <sheet name="Sheet13" sheetId="4" r:id="rId4"/>
  </sheets>
  <definedNames>
    <definedName name="_xlnm.Print_Titles" localSheetId="1">'94'!$7:$8</definedName>
  </definedNames>
  <calcPr fullCalcOnLoad="1"/>
</workbook>
</file>

<file path=xl/sharedStrings.xml><?xml version="1.0" encoding="utf-8"?>
<sst xmlns="http://schemas.openxmlformats.org/spreadsheetml/2006/main" count="156" uniqueCount="91">
  <si>
    <t>STT</t>
  </si>
  <si>
    <t>NỘI DUNG</t>
  </si>
  <si>
    <t>A</t>
  </si>
  <si>
    <t>B</t>
  </si>
  <si>
    <t>I</t>
  </si>
  <si>
    <t>-</t>
  </si>
  <si>
    <t>II</t>
  </si>
  <si>
    <t>III</t>
  </si>
  <si>
    <t>IV</t>
  </si>
  <si>
    <t>Đơn vị: Triệu đồng</t>
  </si>
  <si>
    <t>Biểu số 71/CK-NSNN</t>
  </si>
  <si>
    <t>V</t>
  </si>
  <si>
    <t>ĐVT: Triệu đồng</t>
  </si>
  <si>
    <t>Thu tạo nguồn thực hiện CCTL tăng thêm</t>
  </si>
  <si>
    <t>VI</t>
  </si>
  <si>
    <t>Thu huy động, đóng góp</t>
  </si>
  <si>
    <t>Chi bảo vệ môi trường</t>
  </si>
  <si>
    <t>So sánh ước thực hiện với (%)</t>
  </si>
  <si>
    <t>Dự toán năm</t>
  </si>
  <si>
    <t>Cùng kỳ năm trước</t>
  </si>
  <si>
    <t>3=2/1</t>
  </si>
  <si>
    <t>TỔNG NGUỒN THU NSNN TRÊN ĐỊA BÀN</t>
  </si>
  <si>
    <t>Thu cân đối NSNN</t>
  </si>
  <si>
    <t>Thu nội địa</t>
  </si>
  <si>
    <t>Thu viện trợ</t>
  </si>
  <si>
    <t>Thu chuyển nguồn từ năm trước chuyển sang</t>
  </si>
  <si>
    <t>Chi đầu tư phát triển</t>
  </si>
  <si>
    <t>Chi thường xuyên</t>
  </si>
  <si>
    <t>Dự phòng ngân sách</t>
  </si>
  <si>
    <t>Chi từ nguồn bổ sung có mục tiêu từ NS cấp tỉnh</t>
  </si>
  <si>
    <t>Thu bổ sung từ ngân sách cấp trên</t>
  </si>
  <si>
    <t>Biểu số 94/CK-NSNN</t>
  </si>
  <si>
    <t>TỔNG THU NSNN TRÊN ĐỊA BÀN</t>
  </si>
  <si>
    <t>Thu từ khu vực doanh nghiệp nhà nước</t>
  </si>
  <si>
    <t>Thu từ khu vực doanh nghiệp có vốn đầu tư nước ngoài</t>
  </si>
  <si>
    <t>Thu từ khu vực kinh tế ngoài quốc doanh</t>
  </si>
  <si>
    <t>Thuế thu nhập cá nhân</t>
  </si>
  <si>
    <t>Thuế bảo vệ môi trường</t>
  </si>
  <si>
    <t>Lệ phí trước bạ</t>
  </si>
  <si>
    <t>Thu phí, lệ phí</t>
  </si>
  <si>
    <t>Các khoản thu về nhà, đất</t>
  </si>
  <si>
    <t>Thuế sử dụng đất nông nghiệp</t>
  </si>
  <si>
    <t>Thuế sử dụng đất phi nông nghiệp</t>
  </si>
  <si>
    <t>Thu tiền sử dụng đất</t>
  </si>
  <si>
    <t>Tiền cho thuê đất, thuê mặt nước</t>
  </si>
  <si>
    <t>Tiền cho thuê và tiền bán nhà ở thuộc sở hữu nhà nước</t>
  </si>
  <si>
    <t>Thu từ hoạt động xổ số kiến thiết</t>
  </si>
  <si>
    <t>Thu khác ngân sách</t>
  </si>
  <si>
    <t>Thu từ quỹ đất công ích, hoa lợi công sản khác</t>
  </si>
  <si>
    <t xml:space="preserve">II </t>
  </si>
  <si>
    <t>Từ các khoản thu phân chia</t>
  </si>
  <si>
    <t>Các khoản thu ngân sách huyện được hưởng 100%</t>
  </si>
  <si>
    <t>So sánh ước thực hiện với (%)</t>
  </si>
  <si>
    <t>Chi đầu tư cho các dự án</t>
  </si>
  <si>
    <t>Chi đầu tư phát triển khác</t>
  </si>
  <si>
    <t>Trong đó</t>
  </si>
  <si>
    <t>Chi giáo dục - đào tạo và dạy nghề</t>
  </si>
  <si>
    <t>Chi khoa học và công nghệ</t>
  </si>
  <si>
    <t>Chi hoạt động kinh tế</t>
  </si>
  <si>
    <t>Chi hoạt động của các cơ quan quản lý nhà nước, đảng, đoàn thể</t>
  </si>
  <si>
    <t>Chi bảo đảm xã hội</t>
  </si>
  <si>
    <t>CHI TỪ NGUỒN BỔ SUNG CÓ MỤC TIÊU TỪ NGÂN SÁCH CẤP TRÊN</t>
  </si>
  <si>
    <t>Chương trình mục tiêu quốc gia</t>
  </si>
  <si>
    <t>Cho các chương trình dự án quan trọng vốn đầu tư</t>
  </si>
  <si>
    <t>Cho các nhiệm vụ, chính sách kinh phí thường xuyên</t>
  </si>
  <si>
    <t>Chi văn hóa thông tin thể thao</t>
  </si>
  <si>
    <t xml:space="preserve">Thu chuyển nguồn từ năm trước chuyển sang </t>
  </si>
  <si>
    <t>Thu từ ngân sách cấp dưới nộp lên</t>
  </si>
  <si>
    <t>Thu cân đối ngân sách</t>
  </si>
  <si>
    <t>Biểu số 93/CK-NSNN</t>
  </si>
  <si>
    <t>Thu cấp quyền khai thác khoáng sản</t>
  </si>
  <si>
    <t>So sánh thực hiện với (%)</t>
  </si>
  <si>
    <t>Chi sự nghiệp truyền thanh cấp xã</t>
  </si>
  <si>
    <t>Dự toán năm 2021</t>
  </si>
  <si>
    <t>TỔNG CHI NGÂN SÁCH THỊ XÃ</t>
  </si>
  <si>
    <t>Tổng chi cân đối ngân sách thị xã</t>
  </si>
  <si>
    <t>THU NGÂN SÁCH THỊ XÃ ĐƯỢC HƯỞNG THEO PHÂN CẤP</t>
  </si>
  <si>
    <t>CHI CÂN ĐỐI NGÂN SÁCH THỊ XÃ</t>
  </si>
  <si>
    <t>ĐT</t>
  </si>
  <si>
    <t>ĐBXH</t>
  </si>
  <si>
    <t>GD</t>
  </si>
  <si>
    <t>QLNN</t>
  </si>
  <si>
    <t>PHỤ LỤC 01: CÂN ĐỐI NGÂN SÁCH THỊ XÃ NĂM 2021</t>
  </si>
  <si>
    <t>(Kèm theo Báo cáo số        /BC-UBND ngày       /01/2022 của UBND thị xã)</t>
  </si>
  <si>
    <t>Thực hiện năm 2021</t>
  </si>
  <si>
    <t>PHỤ LỤC 02: THU NGÂN SÁCH NHÀ NƯỚC CẢ NĂM 2021</t>
  </si>
  <si>
    <t>PHỤ LỤC 03: CHI NGÂN SÁCH THỊ XÃ CẢ NĂM 2021</t>
  </si>
  <si>
    <t>Thực hiện  năm 2021</t>
  </si>
  <si>
    <t>Thực hiện năm 2021</t>
  </si>
  <si>
    <t>VII</t>
  </si>
  <si>
    <t>Thu kết dư ngân sách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</si>
</sst>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#,##0_ ;\-#,##0\ "/>
    <numFmt numFmtId="166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4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i/>
      <sz val="14"/>
      <color indexed="8"/>
      <name val="Cambri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0"/>
      <color rgb="FF000000"/>
      <name val="Cambria"/>
      <family val="1"/>
    </font>
    <font>
      <i/>
      <sz val="11"/>
      <color theme="1"/>
      <name val="Cambria"/>
      <family val="1"/>
    </font>
    <font>
      <b/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Cambria"/>
      <family val="1"/>
    </font>
    <font>
      <b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64" fontId="7" fillId="0" borderId="10" xfId="41" applyNumberFormat="1" applyFont="1" applyBorder="1" applyAlignment="1">
      <alignment horizontal="right" vertical="center" wrapText="1"/>
    </xf>
    <xf numFmtId="164" fontId="6" fillId="0" borderId="11" xfId="41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2" xfId="41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4" fontId="7" fillId="0" borderId="13" xfId="41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4" fontId="11" fillId="0" borderId="10" xfId="41" applyNumberFormat="1" applyFont="1" applyBorder="1" applyAlignment="1">
      <alignment horizontal="right" vertical="center" wrapText="1"/>
    </xf>
    <xf numFmtId="165" fontId="6" fillId="0" borderId="11" xfId="41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65" fillId="0" borderId="0" xfId="0" applyFont="1" applyAlignment="1">
      <alignment/>
    </xf>
    <xf numFmtId="164" fontId="6" fillId="0" borderId="10" xfId="0" applyNumberFormat="1" applyFont="1" applyBorder="1" applyAlignment="1">
      <alignment horizontal="righ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165" fontId="6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Border="1" applyAlignment="1">
      <alignment horizontal="center" vertical="center" wrapText="1"/>
    </xf>
    <xf numFmtId="165" fontId="6" fillId="0" borderId="15" xfId="41" applyNumberFormat="1" applyFont="1" applyBorder="1" applyAlignment="1">
      <alignment horizontal="center" vertical="center" wrapText="1"/>
    </xf>
    <xf numFmtId="165" fontId="6" fillId="0" borderId="16" xfId="41" applyNumberFormat="1" applyFont="1" applyBorder="1" applyAlignment="1">
      <alignment horizontal="center" vertical="center" wrapText="1"/>
    </xf>
    <xf numFmtId="164" fontId="7" fillId="0" borderId="15" xfId="41" applyNumberFormat="1" applyFont="1" applyBorder="1" applyAlignment="1">
      <alignment horizontal="right" vertical="center" wrapText="1"/>
    </xf>
    <xf numFmtId="165" fontId="6" fillId="0" borderId="13" xfId="41" applyNumberFormat="1" applyFont="1" applyBorder="1" applyAlignment="1">
      <alignment horizontal="center" vertical="center" wrapText="1"/>
    </xf>
    <xf numFmtId="165" fontId="6" fillId="0" borderId="12" xfId="41" applyNumberFormat="1" applyFont="1" applyBorder="1" applyAlignment="1">
      <alignment horizontal="center" vertical="center" wrapText="1"/>
    </xf>
    <xf numFmtId="1" fontId="61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right" vertical="center" wrapText="1"/>
    </xf>
    <xf numFmtId="0" fontId="70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4" fontId="17" fillId="0" borderId="10" xfId="41" applyNumberFormat="1" applyFont="1" applyBorder="1" applyAlignment="1">
      <alignment horizontal="right" vertical="center" wrapText="1"/>
    </xf>
    <xf numFmtId="165" fontId="17" fillId="0" borderId="10" xfId="41" applyNumberFormat="1" applyFont="1" applyBorder="1" applyAlignment="1">
      <alignment horizontal="center" vertical="center" wrapText="1"/>
    </xf>
    <xf numFmtId="166" fontId="67" fillId="0" borderId="0" xfId="0" applyNumberFormat="1" applyFont="1" applyAlignment="1">
      <alignment/>
    </xf>
    <xf numFmtId="166" fontId="19" fillId="0" borderId="0" xfId="41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164" fontId="18" fillId="0" borderId="10" xfId="41" applyNumberFormat="1" applyFont="1" applyBorder="1" applyAlignment="1">
      <alignment horizontal="right" vertical="center" wrapText="1"/>
    </xf>
    <xf numFmtId="165" fontId="18" fillId="0" borderId="10" xfId="41" applyNumberFormat="1" applyFont="1" applyBorder="1" applyAlignment="1">
      <alignment horizontal="center" vertical="center" wrapText="1"/>
    </xf>
    <xf numFmtId="43" fontId="18" fillId="0" borderId="10" xfId="41" applyFont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41" applyNumberFormat="1" applyFont="1" applyBorder="1" applyAlignment="1">
      <alignment horizontal="right" vertical="center" wrapText="1"/>
    </xf>
    <xf numFmtId="165" fontId="21" fillId="0" borderId="10" xfId="41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3" fontId="67" fillId="0" borderId="0" xfId="0" applyNumberFormat="1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4" fontId="17" fillId="0" borderId="13" xfId="41" applyNumberFormat="1" applyFont="1" applyBorder="1" applyAlignment="1">
      <alignment horizontal="right" vertical="center" wrapText="1"/>
    </xf>
    <xf numFmtId="165" fontId="17" fillId="0" borderId="13" xfId="41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64" fontId="17" fillId="0" borderId="12" xfId="41" applyNumberFormat="1" applyFont="1" applyBorder="1" applyAlignment="1">
      <alignment horizontal="right" vertical="center" wrapText="1"/>
    </xf>
    <xf numFmtId="165" fontId="17" fillId="0" borderId="12" xfId="41" applyNumberFormat="1" applyFont="1" applyBorder="1" applyAlignment="1">
      <alignment horizontal="center" vertical="center" wrapText="1"/>
    </xf>
    <xf numFmtId="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164" fontId="17" fillId="0" borderId="11" xfId="41" applyNumberFormat="1" applyFont="1" applyBorder="1" applyAlignment="1">
      <alignment horizontal="right" vertical="center" wrapText="1"/>
    </xf>
    <xf numFmtId="165" fontId="17" fillId="0" borderId="11" xfId="41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43" fontId="6" fillId="0" borderId="11" xfId="4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4" fontId="61" fillId="0" borderId="0" xfId="41" applyNumberFormat="1" applyFont="1" applyAlignment="1">
      <alignment/>
    </xf>
    <xf numFmtId="164" fontId="61" fillId="0" borderId="0" xfId="0" applyNumberFormat="1" applyFont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164" fontId="17" fillId="0" borderId="14" xfId="41" applyNumberFormat="1" applyFont="1" applyBorder="1" applyAlignment="1">
      <alignment horizontal="right" vertical="center" wrapText="1"/>
    </xf>
    <xf numFmtId="165" fontId="17" fillId="0" borderId="14" xfId="41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164" fontId="17" fillId="0" borderId="15" xfId="41" applyNumberFormat="1" applyFont="1" applyBorder="1" applyAlignment="1">
      <alignment horizontal="right" vertical="center" wrapText="1"/>
    </xf>
    <xf numFmtId="165" fontId="17" fillId="0" borderId="15" xfId="41" applyNumberFormat="1" applyFont="1" applyBorder="1" applyAlignment="1">
      <alignment horizontal="center" vertical="center" wrapText="1"/>
    </xf>
    <xf numFmtId="164" fontId="6" fillId="0" borderId="17" xfId="41" applyNumberFormat="1" applyFont="1" applyBorder="1" applyAlignment="1">
      <alignment horizontal="right" vertical="center" wrapText="1"/>
    </xf>
    <xf numFmtId="165" fontId="6" fillId="0" borderId="17" xfId="41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78" fillId="0" borderId="0" xfId="0" applyFont="1" applyAlignment="1">
      <alignment horizontal="right" vertical="center" wrapText="1"/>
    </xf>
    <xf numFmtId="0" fontId="6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29" sqref="D29"/>
    </sheetView>
  </sheetViews>
  <sheetFormatPr defaultColWidth="9.00390625" defaultRowHeight="15"/>
  <cols>
    <col min="1" max="1" width="4.00390625" style="1" customWidth="1"/>
    <col min="2" max="2" width="39.140625" style="1" customWidth="1"/>
    <col min="3" max="3" width="10.57421875" style="1" customWidth="1"/>
    <col min="4" max="4" width="11.421875" style="1" customWidth="1"/>
    <col min="5" max="5" width="9.8515625" style="1" customWidth="1"/>
    <col min="6" max="6" width="9.421875" style="1" customWidth="1"/>
    <col min="7" max="16384" width="9.00390625" style="1" customWidth="1"/>
  </cols>
  <sheetData>
    <row r="1" spans="1:6" ht="18">
      <c r="A1" s="121"/>
      <c r="B1" s="121"/>
      <c r="E1" s="120" t="s">
        <v>69</v>
      </c>
      <c r="F1" s="120"/>
    </row>
    <row r="4" spans="1:6" ht="18">
      <c r="A4" s="123" t="s">
        <v>82</v>
      </c>
      <c r="B4" s="123"/>
      <c r="C4" s="123"/>
      <c r="D4" s="123"/>
      <c r="E4" s="123"/>
      <c r="F4" s="123"/>
    </row>
    <row r="5" spans="1:6" ht="23.25" customHeight="1">
      <c r="A5" s="124" t="s">
        <v>83</v>
      </c>
      <c r="B5" s="124"/>
      <c r="C5" s="124"/>
      <c r="D5" s="124"/>
      <c r="E5" s="124"/>
      <c r="F5" s="124"/>
    </row>
    <row r="6" spans="1:6" ht="14.25">
      <c r="A6" s="2"/>
      <c r="B6" s="2"/>
      <c r="C6" s="2"/>
      <c r="D6" s="2"/>
      <c r="E6" s="2"/>
      <c r="F6" s="2"/>
    </row>
    <row r="7" spans="5:6" ht="14.25">
      <c r="E7" s="122" t="s">
        <v>12</v>
      </c>
      <c r="F7" s="122"/>
    </row>
    <row r="8" spans="1:6" ht="15" customHeight="1">
      <c r="A8" s="117" t="s">
        <v>0</v>
      </c>
      <c r="B8" s="117" t="s">
        <v>1</v>
      </c>
      <c r="C8" s="117" t="s">
        <v>73</v>
      </c>
      <c r="D8" s="117" t="s">
        <v>84</v>
      </c>
      <c r="E8" s="113" t="s">
        <v>17</v>
      </c>
      <c r="F8" s="114"/>
    </row>
    <row r="9" spans="1:6" ht="15" customHeight="1">
      <c r="A9" s="118"/>
      <c r="B9" s="118"/>
      <c r="C9" s="118"/>
      <c r="D9" s="118"/>
      <c r="E9" s="115"/>
      <c r="F9" s="116"/>
    </row>
    <row r="10" spans="1:6" ht="47.25" customHeight="1">
      <c r="A10" s="119"/>
      <c r="B10" s="119"/>
      <c r="C10" s="119"/>
      <c r="D10" s="119"/>
      <c r="E10" s="35" t="s">
        <v>18</v>
      </c>
      <c r="F10" s="35" t="s">
        <v>19</v>
      </c>
    </row>
    <row r="11" spans="1:6" ht="20.25" customHeight="1">
      <c r="A11" s="34" t="s">
        <v>2</v>
      </c>
      <c r="B11" s="34" t="s">
        <v>3</v>
      </c>
      <c r="C11" s="34">
        <v>1</v>
      </c>
      <c r="D11" s="34">
        <v>2</v>
      </c>
      <c r="E11" s="34" t="s">
        <v>20</v>
      </c>
      <c r="F11" s="34">
        <v>4</v>
      </c>
    </row>
    <row r="12" spans="1:6" ht="24" customHeight="1">
      <c r="A12" s="9" t="s">
        <v>2</v>
      </c>
      <c r="B12" s="10" t="s">
        <v>21</v>
      </c>
      <c r="C12" s="19">
        <f>C13+C16+C17+C18+C19+C20+C21</f>
        <v>887293</v>
      </c>
      <c r="D12" s="19">
        <f>D13+D16+D17+D18+D19+D20+D21</f>
        <v>1469024</v>
      </c>
      <c r="E12" s="47">
        <f>D12/C12*100</f>
        <v>165.562446677704</v>
      </c>
      <c r="F12" s="20">
        <f>'94'!F36</f>
        <v>103.36206174744467</v>
      </c>
    </row>
    <row r="13" spans="1:6" ht="24" customHeight="1">
      <c r="A13" s="7" t="s">
        <v>4</v>
      </c>
      <c r="B13" s="8" t="s">
        <v>22</v>
      </c>
      <c r="C13" s="18">
        <f>SUM(C14:C15)</f>
        <v>532761</v>
      </c>
      <c r="D13" s="18">
        <f>SUM(D14:D15)</f>
        <v>771797</v>
      </c>
      <c r="E13" s="48">
        <f>D13/C13*100</f>
        <v>144.8673983268295</v>
      </c>
      <c r="F13" s="21">
        <f>'94'!F37</f>
        <v>108.54908215332513</v>
      </c>
    </row>
    <row r="14" spans="1:6" ht="24" customHeight="1">
      <c r="A14" s="6">
        <v>1</v>
      </c>
      <c r="B14" s="5" t="s">
        <v>23</v>
      </c>
      <c r="C14" s="13">
        <f>'94'!C37</f>
        <v>532761</v>
      </c>
      <c r="D14" s="13">
        <f>'94'!D37</f>
        <v>771797</v>
      </c>
      <c r="E14" s="46">
        <f>'94'!E37</f>
        <v>144.8673983268295</v>
      </c>
      <c r="F14" s="22">
        <f>'94'!F37</f>
        <v>108.54908215332513</v>
      </c>
    </row>
    <row r="15" spans="1:6" ht="24" customHeight="1">
      <c r="A15" s="6">
        <v>2</v>
      </c>
      <c r="B15" s="5" t="s">
        <v>24</v>
      </c>
      <c r="C15" s="13">
        <f>'94'!C29</f>
        <v>0</v>
      </c>
      <c r="D15" s="13">
        <f>'94'!D29</f>
        <v>0</v>
      </c>
      <c r="E15" s="49"/>
      <c r="F15" s="22"/>
    </row>
    <row r="16" spans="1:6" s="41" customFormat="1" ht="24" customHeight="1">
      <c r="A16" s="7" t="s">
        <v>6</v>
      </c>
      <c r="B16" s="8" t="s">
        <v>30</v>
      </c>
      <c r="C16" s="14">
        <f>'94'!C30</f>
        <v>336588</v>
      </c>
      <c r="D16" s="14">
        <f>'94'!D30</f>
        <v>404476</v>
      </c>
      <c r="E16" s="45">
        <f>D16/C16*100</f>
        <v>120.16946534041617</v>
      </c>
      <c r="F16" s="21">
        <f>'94'!F40</f>
        <v>80.52831300594492</v>
      </c>
    </row>
    <row r="17" spans="1:6" s="41" customFormat="1" ht="24" customHeight="1">
      <c r="A17" s="7" t="s">
        <v>7</v>
      </c>
      <c r="B17" s="8" t="s">
        <v>13</v>
      </c>
      <c r="C17" s="14">
        <f>'94'!C31</f>
        <v>17944</v>
      </c>
      <c r="D17" s="14">
        <f>'94'!D31</f>
        <v>34652</v>
      </c>
      <c r="E17" s="45">
        <f>D17/C17*100</f>
        <v>193.11190370040126</v>
      </c>
      <c r="F17" s="97">
        <f>'94'!F41</f>
        <v>0</v>
      </c>
    </row>
    <row r="18" spans="1:6" s="41" customFormat="1" ht="36" customHeight="1">
      <c r="A18" s="7" t="s">
        <v>8</v>
      </c>
      <c r="B18" s="8" t="s">
        <v>66</v>
      </c>
      <c r="C18" s="14">
        <f>'94'!C32</f>
        <v>0</v>
      </c>
      <c r="D18" s="14">
        <f>'94'!D42</f>
        <v>246892</v>
      </c>
      <c r="E18" s="45"/>
      <c r="F18" s="21">
        <f>'94'!F42</f>
        <v>125.93061095412487</v>
      </c>
    </row>
    <row r="19" spans="1:6" s="41" customFormat="1" ht="24" customHeight="1">
      <c r="A19" s="7" t="s">
        <v>11</v>
      </c>
      <c r="B19" s="8" t="s">
        <v>15</v>
      </c>
      <c r="C19" s="14">
        <f>'94'!C33</f>
        <v>0</v>
      </c>
      <c r="D19" s="14">
        <f>'94'!D43</f>
        <v>4545</v>
      </c>
      <c r="E19" s="45"/>
      <c r="F19" s="21">
        <f>'94'!F43</f>
        <v>113.82419233658902</v>
      </c>
    </row>
    <row r="20" spans="1:6" s="41" customFormat="1" ht="24" customHeight="1">
      <c r="A20" s="7" t="s">
        <v>14</v>
      </c>
      <c r="B20" s="8" t="s">
        <v>67</v>
      </c>
      <c r="C20" s="14">
        <f>'94'!C34</f>
        <v>0</v>
      </c>
      <c r="D20" s="14">
        <f>'94'!D44</f>
        <v>5390</v>
      </c>
      <c r="E20" s="47"/>
      <c r="F20" s="21">
        <f>'94'!F44</f>
        <v>76.10844394238916</v>
      </c>
    </row>
    <row r="21" spans="1:6" s="41" customFormat="1" ht="24" customHeight="1">
      <c r="A21" s="82" t="s">
        <v>89</v>
      </c>
      <c r="B21" s="83" t="s">
        <v>90</v>
      </c>
      <c r="C21" s="111"/>
      <c r="D21" s="111">
        <f>'94'!D45</f>
        <v>1272</v>
      </c>
      <c r="E21" s="112"/>
      <c r="F21" s="21">
        <f>'94'!F45</f>
        <v>154.74452554744528</v>
      </c>
    </row>
    <row r="22" spans="1:6" ht="24" customHeight="1">
      <c r="A22" s="34" t="s">
        <v>3</v>
      </c>
      <c r="B22" s="10" t="s">
        <v>74</v>
      </c>
      <c r="C22" s="19">
        <f>C23+C27</f>
        <v>887293</v>
      </c>
      <c r="D22" s="19">
        <f>D23+D27</f>
        <v>1113534</v>
      </c>
      <c r="E22" s="51">
        <f>D22/C22*100</f>
        <v>125.49789077565134</v>
      </c>
      <c r="F22" s="20">
        <f>'95'!F10</f>
        <v>79.12735094213274</v>
      </c>
    </row>
    <row r="23" spans="1:6" ht="24" customHeight="1">
      <c r="A23" s="7" t="s">
        <v>4</v>
      </c>
      <c r="B23" s="8" t="s">
        <v>75</v>
      </c>
      <c r="C23" s="18">
        <f>SUM(C24:C26)</f>
        <v>753651</v>
      </c>
      <c r="D23" s="18">
        <f>SUM(D24:D26)</f>
        <v>959874</v>
      </c>
      <c r="E23" s="30">
        <f>D23/C23*100</f>
        <v>127.36319596205672</v>
      </c>
      <c r="F23" s="21">
        <f>'95'!F11</f>
        <v>115.29630234658774</v>
      </c>
    </row>
    <row r="24" spans="1:6" ht="26.25" customHeight="1">
      <c r="A24" s="38">
        <v>1</v>
      </c>
      <c r="B24" s="39" t="s">
        <v>26</v>
      </c>
      <c r="C24" s="40">
        <f>'95'!C12</f>
        <v>313440</v>
      </c>
      <c r="D24" s="40">
        <f>'95'!D12</f>
        <v>459509</v>
      </c>
      <c r="E24" s="46">
        <f>D24/C24*100</f>
        <v>146.6019014803471</v>
      </c>
      <c r="F24" s="22">
        <f>'95'!F12</f>
        <v>106.74017928282224</v>
      </c>
    </row>
    <row r="25" spans="1:6" ht="24.75" customHeight="1">
      <c r="A25" s="38">
        <v>2</v>
      </c>
      <c r="B25" s="39" t="s">
        <v>27</v>
      </c>
      <c r="C25" s="40">
        <f>'95'!C15</f>
        <v>424730</v>
      </c>
      <c r="D25" s="40">
        <f>'95'!D15</f>
        <v>484884</v>
      </c>
      <c r="E25" s="46">
        <f>D25/C25*100</f>
        <v>114.16287994726062</v>
      </c>
      <c r="F25" s="22">
        <f>'95'!F15</f>
        <v>124.80605389822657</v>
      </c>
    </row>
    <row r="26" spans="1:6" ht="26.25" customHeight="1">
      <c r="A26" s="38">
        <v>3</v>
      </c>
      <c r="B26" s="39" t="s">
        <v>28</v>
      </c>
      <c r="C26" s="40">
        <f>'95'!C25</f>
        <v>15481</v>
      </c>
      <c r="D26" s="40">
        <f>'95'!D25</f>
        <v>15481</v>
      </c>
      <c r="E26" s="46">
        <f>D26/C26*100</f>
        <v>100</v>
      </c>
      <c r="F26" s="22">
        <f>'95'!F25</f>
        <v>114.46210720887247</v>
      </c>
    </row>
    <row r="27" spans="1:6" ht="36" customHeight="1">
      <c r="A27" s="33" t="s">
        <v>6</v>
      </c>
      <c r="B27" s="11" t="s">
        <v>29</v>
      </c>
      <c r="C27" s="37">
        <f>'95'!C26</f>
        <v>133642</v>
      </c>
      <c r="D27" s="37">
        <f>'95'!D26</f>
        <v>153660</v>
      </c>
      <c r="E27" s="50">
        <f>D27/C27*100</f>
        <v>114.97882402238817</v>
      </c>
      <c r="F27" s="100">
        <f>'95'!F26</f>
        <v>52.4084238647302</v>
      </c>
    </row>
    <row r="29" ht="14.25">
      <c r="D29" s="102"/>
    </row>
  </sheetData>
  <sheetProtection/>
  <mergeCells count="10">
    <mergeCell ref="E1:F1"/>
    <mergeCell ref="A1:B1"/>
    <mergeCell ref="E7:F7"/>
    <mergeCell ref="A4:F4"/>
    <mergeCell ref="A5:F5"/>
    <mergeCell ref="E8:F9"/>
    <mergeCell ref="D8:D10"/>
    <mergeCell ref="C8:C10"/>
    <mergeCell ref="B8:B10"/>
    <mergeCell ref="A8:A10"/>
  </mergeCells>
  <printOptions/>
  <pageMargins left="0.7" right="0.23" top="0.47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4">
      <pane ySplit="5" topLeftCell="A9" activePane="bottomLeft" state="frozen"/>
      <selection pane="topLeft" activeCell="A4" sqref="A4"/>
      <selection pane="bottomLeft" activeCell="I12" sqref="I12"/>
    </sheetView>
  </sheetViews>
  <sheetFormatPr defaultColWidth="9.00390625" defaultRowHeight="15"/>
  <cols>
    <col min="1" max="1" width="4.421875" style="55" customWidth="1"/>
    <col min="2" max="2" width="41.8515625" style="55" customWidth="1"/>
    <col min="3" max="4" width="10.7109375" style="55" customWidth="1"/>
    <col min="5" max="5" width="9.140625" style="55" bestFit="1" customWidth="1"/>
    <col min="6" max="6" width="9.00390625" style="55" customWidth="1"/>
    <col min="7" max="7" width="10.421875" style="55" customWidth="1"/>
    <col min="8" max="10" width="9.00390625" style="55" customWidth="1"/>
    <col min="11" max="11" width="9.421875" style="55" bestFit="1" customWidth="1"/>
    <col min="12" max="16384" width="9.00390625" style="55" customWidth="1"/>
  </cols>
  <sheetData>
    <row r="1" spans="1:6" ht="25.5" customHeight="1">
      <c r="A1" s="127"/>
      <c r="B1" s="127"/>
      <c r="E1" s="128" t="s">
        <v>31</v>
      </c>
      <c r="F1" s="128"/>
    </row>
    <row r="2" spans="1:6" ht="17.25" customHeight="1">
      <c r="A2" s="56"/>
      <c r="B2" s="56"/>
      <c r="E2" s="57"/>
      <c r="F2" s="57"/>
    </row>
    <row r="3" spans="1:6" ht="16.5">
      <c r="A3" s="133" t="s">
        <v>85</v>
      </c>
      <c r="B3" s="133"/>
      <c r="C3" s="133"/>
      <c r="D3" s="133"/>
      <c r="E3" s="133"/>
      <c r="F3" s="133"/>
    </row>
    <row r="4" spans="1:6" ht="21.75" customHeight="1">
      <c r="A4" s="132" t="s">
        <v>83</v>
      </c>
      <c r="B4" s="132"/>
      <c r="C4" s="132"/>
      <c r="D4" s="132"/>
      <c r="E4" s="132"/>
      <c r="F4" s="132"/>
    </row>
    <row r="5" spans="1:7" ht="15">
      <c r="A5" s="58"/>
      <c r="B5" s="58"/>
      <c r="C5" s="58"/>
      <c r="D5" s="58"/>
      <c r="E5" s="58"/>
      <c r="F5" s="58"/>
      <c r="G5" s="58"/>
    </row>
    <row r="6" spans="5:6" ht="15">
      <c r="E6" s="131" t="s">
        <v>9</v>
      </c>
      <c r="F6" s="131"/>
    </row>
    <row r="7" spans="1:7" ht="41.25" customHeight="1">
      <c r="A7" s="125" t="s">
        <v>0</v>
      </c>
      <c r="B7" s="125" t="s">
        <v>1</v>
      </c>
      <c r="C7" s="125" t="s">
        <v>73</v>
      </c>
      <c r="D7" s="125" t="s">
        <v>87</v>
      </c>
      <c r="E7" s="129" t="s">
        <v>71</v>
      </c>
      <c r="F7" s="130"/>
      <c r="G7" s="125"/>
    </row>
    <row r="8" spans="1:7" ht="52.5" customHeight="1">
      <c r="A8" s="126"/>
      <c r="B8" s="126"/>
      <c r="C8" s="126"/>
      <c r="D8" s="126"/>
      <c r="E8" s="59" t="s">
        <v>18</v>
      </c>
      <c r="F8" s="59" t="s">
        <v>19</v>
      </c>
      <c r="G8" s="126"/>
    </row>
    <row r="9" spans="1:7" ht="15.75" customHeight="1">
      <c r="A9" s="60" t="s">
        <v>2</v>
      </c>
      <c r="B9" s="60" t="s">
        <v>3</v>
      </c>
      <c r="C9" s="60">
        <v>1</v>
      </c>
      <c r="D9" s="60">
        <v>2</v>
      </c>
      <c r="E9" s="60" t="s">
        <v>20</v>
      </c>
      <c r="F9" s="60">
        <v>4</v>
      </c>
      <c r="G9" s="60"/>
    </row>
    <row r="10" spans="1:8" ht="23.25" customHeight="1">
      <c r="A10" s="61" t="s">
        <v>2</v>
      </c>
      <c r="B10" s="62" t="s">
        <v>32</v>
      </c>
      <c r="C10" s="63">
        <f>C11+C29+C30+C31+C32+C33+C34+C35</f>
        <v>888293</v>
      </c>
      <c r="D10" s="63">
        <f>D11+D29+D30+D31+D32+D33+D34+D35</f>
        <v>1500439</v>
      </c>
      <c r="E10" s="64">
        <f>D10/C10*100</f>
        <v>168.91262229917382</v>
      </c>
      <c r="F10" s="64">
        <f>D10/G10*100</f>
        <v>103.97427439519626</v>
      </c>
      <c r="G10" s="63">
        <f>G11+G29+G30+G31+G32+G33+G34+G35</f>
        <v>1443086.771923</v>
      </c>
      <c r="H10" s="65"/>
    </row>
    <row r="11" spans="1:8" ht="23.25" customHeight="1">
      <c r="A11" s="61" t="s">
        <v>4</v>
      </c>
      <c r="B11" s="62" t="s">
        <v>23</v>
      </c>
      <c r="C11" s="63">
        <f>SUM(C12:C19)+SUM(C25:C28)</f>
        <v>533761</v>
      </c>
      <c r="D11" s="63">
        <f>SUM(D12:D19)+SUM(D25:D28)</f>
        <v>791943</v>
      </c>
      <c r="E11" s="64">
        <f>D11/C11*100</f>
        <v>148.37033803518804</v>
      </c>
      <c r="F11" s="64">
        <f aca="true" t="shared" si="0" ref="F11:F45">D11/G11*100</f>
        <v>108.91357094423353</v>
      </c>
      <c r="G11" s="63">
        <f>SUM(G12:G19)+SUM(G25:G28)</f>
        <v>727129.771923</v>
      </c>
      <c r="H11" s="66"/>
    </row>
    <row r="12" spans="1:7" ht="23.25" customHeight="1">
      <c r="A12" s="67">
        <v>1</v>
      </c>
      <c r="B12" s="68" t="s">
        <v>33</v>
      </c>
      <c r="C12" s="69"/>
      <c r="D12" s="69">
        <f>1789+1426</f>
        <v>3215</v>
      </c>
      <c r="E12" s="69"/>
      <c r="F12" s="70">
        <f t="shared" si="0"/>
        <v>214.76285905143618</v>
      </c>
      <c r="G12" s="69">
        <v>1497</v>
      </c>
    </row>
    <row r="13" spans="1:7" ht="32.25" customHeight="1">
      <c r="A13" s="67">
        <v>2</v>
      </c>
      <c r="B13" s="68" t="s">
        <v>34</v>
      </c>
      <c r="C13" s="69"/>
      <c r="D13" s="69">
        <v>70</v>
      </c>
      <c r="E13" s="69"/>
      <c r="F13" s="70">
        <f t="shared" si="0"/>
        <v>152.17391304347828</v>
      </c>
      <c r="G13" s="69">
        <v>46</v>
      </c>
    </row>
    <row r="14" spans="1:7" ht="23.25" customHeight="1">
      <c r="A14" s="67">
        <v>3</v>
      </c>
      <c r="B14" s="68" t="s">
        <v>35</v>
      </c>
      <c r="C14" s="69">
        <v>155960</v>
      </c>
      <c r="D14" s="69">
        <v>172165</v>
      </c>
      <c r="E14" s="70">
        <f>D14/C14*100</f>
        <v>110.39048473967684</v>
      </c>
      <c r="F14" s="70">
        <f t="shared" si="0"/>
        <v>100.58481923769016</v>
      </c>
      <c r="G14" s="69">
        <v>171164</v>
      </c>
    </row>
    <row r="15" spans="1:7" ht="23.25" customHeight="1">
      <c r="A15" s="67">
        <v>4</v>
      </c>
      <c r="B15" s="68" t="s">
        <v>36</v>
      </c>
      <c r="C15" s="69">
        <v>24000</v>
      </c>
      <c r="D15" s="69">
        <v>25122</v>
      </c>
      <c r="E15" s="70">
        <f>D15/C15*100</f>
        <v>104.67500000000001</v>
      </c>
      <c r="F15" s="70">
        <f t="shared" si="0"/>
        <v>94.96484463597187</v>
      </c>
      <c r="G15" s="69">
        <v>26454</v>
      </c>
    </row>
    <row r="16" spans="1:7" ht="23.25" customHeight="1">
      <c r="A16" s="67">
        <v>5</v>
      </c>
      <c r="B16" s="68" t="s">
        <v>37</v>
      </c>
      <c r="C16" s="69"/>
      <c r="D16" s="69"/>
      <c r="E16" s="71"/>
      <c r="F16" s="71"/>
      <c r="G16" s="69"/>
    </row>
    <row r="17" spans="1:8" ht="23.25" customHeight="1">
      <c r="A17" s="67">
        <v>6</v>
      </c>
      <c r="B17" s="68" t="s">
        <v>38</v>
      </c>
      <c r="C17" s="69">
        <v>26000</v>
      </c>
      <c r="D17" s="69">
        <v>26245</v>
      </c>
      <c r="E17" s="70">
        <f aca="true" t="shared" si="1" ref="E17:E23">D17/C17*100</f>
        <v>100.9423076923077</v>
      </c>
      <c r="F17" s="70">
        <f t="shared" si="0"/>
        <v>97.29018386714117</v>
      </c>
      <c r="G17" s="69">
        <v>26976</v>
      </c>
      <c r="H17" s="72"/>
    </row>
    <row r="18" spans="1:7" ht="23.25" customHeight="1">
      <c r="A18" s="67">
        <v>7</v>
      </c>
      <c r="B18" s="68" t="s">
        <v>39</v>
      </c>
      <c r="C18" s="69">
        <v>8200</v>
      </c>
      <c r="D18" s="69">
        <v>14356</v>
      </c>
      <c r="E18" s="70">
        <f t="shared" si="1"/>
        <v>175.0731707317073</v>
      </c>
      <c r="F18" s="70">
        <f t="shared" si="0"/>
        <v>131.08108108108107</v>
      </c>
      <c r="G18" s="69">
        <v>10952</v>
      </c>
    </row>
    <row r="19" spans="1:7" ht="23.25" customHeight="1">
      <c r="A19" s="67">
        <v>8</v>
      </c>
      <c r="B19" s="68" t="s">
        <v>40</v>
      </c>
      <c r="C19" s="69">
        <f>SUM(C20:C24)</f>
        <v>304000</v>
      </c>
      <c r="D19" s="69">
        <f>SUM(D20:D24)</f>
        <v>505770</v>
      </c>
      <c r="E19" s="70">
        <f t="shared" si="1"/>
        <v>166.37171052631578</v>
      </c>
      <c r="F19" s="70">
        <f t="shared" si="0"/>
        <v>112.10838572461186</v>
      </c>
      <c r="G19" s="69">
        <f>SUM(G20:G24)</f>
        <v>451143.771923</v>
      </c>
    </row>
    <row r="20" spans="1:7" s="77" customFormat="1" ht="23.25" customHeight="1">
      <c r="A20" s="73" t="s">
        <v>5</v>
      </c>
      <c r="B20" s="74" t="s">
        <v>41</v>
      </c>
      <c r="C20" s="75"/>
      <c r="D20" s="75">
        <v>22</v>
      </c>
      <c r="E20" s="76"/>
      <c r="F20" s="70">
        <f t="shared" si="0"/>
        <v>73.33333333333333</v>
      </c>
      <c r="G20" s="75">
        <v>30</v>
      </c>
    </row>
    <row r="21" spans="1:8" s="77" customFormat="1" ht="23.25" customHeight="1">
      <c r="A21" s="73" t="s">
        <v>5</v>
      </c>
      <c r="B21" s="74" t="s">
        <v>42</v>
      </c>
      <c r="C21" s="75">
        <v>1000</v>
      </c>
      <c r="D21" s="75">
        <v>952</v>
      </c>
      <c r="E21" s="76">
        <f t="shared" si="1"/>
        <v>95.19999999999999</v>
      </c>
      <c r="F21" s="70">
        <f t="shared" si="0"/>
        <v>105.66037735849056</v>
      </c>
      <c r="G21" s="75">
        <v>901</v>
      </c>
      <c r="H21" s="78"/>
    </row>
    <row r="22" spans="1:8" s="77" customFormat="1" ht="23.25" customHeight="1">
      <c r="A22" s="73" t="s">
        <v>5</v>
      </c>
      <c r="B22" s="74" t="s">
        <v>43</v>
      </c>
      <c r="C22" s="75">
        <v>300000</v>
      </c>
      <c r="D22" s="75">
        <v>498909</v>
      </c>
      <c r="E22" s="76">
        <f t="shared" si="1"/>
        <v>166.303</v>
      </c>
      <c r="F22" s="76">
        <f t="shared" si="0"/>
        <v>112.5977243470879</v>
      </c>
      <c r="G22" s="75">
        <v>443089.771923</v>
      </c>
      <c r="H22" s="78"/>
    </row>
    <row r="23" spans="1:8" s="77" customFormat="1" ht="23.25" customHeight="1">
      <c r="A23" s="73" t="s">
        <v>5</v>
      </c>
      <c r="B23" s="74" t="s">
        <v>44</v>
      </c>
      <c r="C23" s="75">
        <v>3000</v>
      </c>
      <c r="D23" s="75">
        <v>5887</v>
      </c>
      <c r="E23" s="76">
        <f t="shared" si="1"/>
        <v>196.23333333333332</v>
      </c>
      <c r="F23" s="76">
        <f t="shared" si="0"/>
        <v>82.64776077495438</v>
      </c>
      <c r="G23" s="75">
        <v>7123</v>
      </c>
      <c r="H23" s="78"/>
    </row>
    <row r="24" spans="1:7" s="77" customFormat="1" ht="31.5" customHeight="1">
      <c r="A24" s="73" t="s">
        <v>5</v>
      </c>
      <c r="B24" s="74" t="s">
        <v>45</v>
      </c>
      <c r="C24" s="75"/>
      <c r="D24" s="75"/>
      <c r="E24" s="75"/>
      <c r="F24" s="75"/>
      <c r="G24" s="75"/>
    </row>
    <row r="25" spans="1:7" ht="18.75" customHeight="1">
      <c r="A25" s="67">
        <v>9</v>
      </c>
      <c r="B25" s="68" t="s">
        <v>46</v>
      </c>
      <c r="C25" s="69"/>
      <c r="D25" s="69"/>
      <c r="E25" s="69"/>
      <c r="F25" s="69"/>
      <c r="G25" s="69"/>
    </row>
    <row r="26" spans="1:7" ht="18.75" customHeight="1">
      <c r="A26" s="67">
        <v>10</v>
      </c>
      <c r="B26" s="68" t="s">
        <v>47</v>
      </c>
      <c r="C26" s="69">
        <v>10000</v>
      </c>
      <c r="D26" s="69">
        <v>28446</v>
      </c>
      <c r="E26" s="70">
        <f>D26/C26*100</f>
        <v>284.46</v>
      </c>
      <c r="F26" s="70">
        <f t="shared" si="0"/>
        <v>115.14734455958549</v>
      </c>
      <c r="G26" s="69">
        <v>24704</v>
      </c>
    </row>
    <row r="27" spans="1:7" ht="18.75" customHeight="1">
      <c r="A27" s="67">
        <v>11</v>
      </c>
      <c r="B27" s="68" t="s">
        <v>48</v>
      </c>
      <c r="C27" s="69">
        <v>5601</v>
      </c>
      <c r="D27" s="69">
        <v>12626</v>
      </c>
      <c r="E27" s="70">
        <f>D27/C27*100</f>
        <v>225.42403142296018</v>
      </c>
      <c r="F27" s="70">
        <f t="shared" si="0"/>
        <v>116.8100656860024</v>
      </c>
      <c r="G27" s="69">
        <v>10809</v>
      </c>
    </row>
    <row r="28" spans="1:7" ht="18.75" customHeight="1">
      <c r="A28" s="67">
        <v>12</v>
      </c>
      <c r="B28" s="68" t="s">
        <v>70</v>
      </c>
      <c r="C28" s="69"/>
      <c r="D28" s="69">
        <v>3928</v>
      </c>
      <c r="E28" s="70"/>
      <c r="F28" s="70">
        <f t="shared" si="0"/>
        <v>116.07565011820331</v>
      </c>
      <c r="G28" s="69">
        <v>3384</v>
      </c>
    </row>
    <row r="29" spans="1:7" ht="21.75" customHeight="1">
      <c r="A29" s="61" t="s">
        <v>49</v>
      </c>
      <c r="B29" s="62" t="s">
        <v>24</v>
      </c>
      <c r="C29" s="63"/>
      <c r="D29" s="63"/>
      <c r="E29" s="63"/>
      <c r="F29" s="63"/>
      <c r="G29" s="63"/>
    </row>
    <row r="30" spans="1:8" ht="21.75" customHeight="1">
      <c r="A30" s="61" t="s">
        <v>7</v>
      </c>
      <c r="B30" s="79" t="s">
        <v>30</v>
      </c>
      <c r="C30" s="63">
        <v>336588</v>
      </c>
      <c r="D30" s="63">
        <v>404476</v>
      </c>
      <c r="E30" s="64">
        <f aca="true" t="shared" si="2" ref="E30:E41">D30/C30*100</f>
        <v>120.16946534041617</v>
      </c>
      <c r="F30" s="64">
        <f t="shared" si="0"/>
        <v>80.52831300594492</v>
      </c>
      <c r="G30" s="63">
        <v>502278</v>
      </c>
      <c r="H30" s="80"/>
    </row>
    <row r="31" spans="1:7" ht="21.75" customHeight="1">
      <c r="A31" s="81" t="s">
        <v>7</v>
      </c>
      <c r="B31" s="79" t="s">
        <v>13</v>
      </c>
      <c r="C31" s="63">
        <v>17944</v>
      </c>
      <c r="D31" s="63">
        <v>34652</v>
      </c>
      <c r="E31" s="64">
        <f t="shared" si="2"/>
        <v>193.11190370040126</v>
      </c>
      <c r="F31" s="64"/>
      <c r="G31" s="63"/>
    </row>
    <row r="32" spans="1:7" ht="21.75" customHeight="1">
      <c r="A32" s="81" t="s">
        <v>8</v>
      </c>
      <c r="B32" s="79" t="s">
        <v>25</v>
      </c>
      <c r="C32" s="63"/>
      <c r="D32" s="63">
        <v>246892</v>
      </c>
      <c r="E32" s="64"/>
      <c r="F32" s="64">
        <f t="shared" si="0"/>
        <v>125.93061095412487</v>
      </c>
      <c r="G32" s="63">
        <v>196054</v>
      </c>
    </row>
    <row r="33" spans="1:7" ht="21.75" customHeight="1">
      <c r="A33" s="81" t="s">
        <v>11</v>
      </c>
      <c r="B33" s="79" t="s">
        <v>15</v>
      </c>
      <c r="C33" s="63"/>
      <c r="D33" s="63">
        <v>4545</v>
      </c>
      <c r="E33" s="64"/>
      <c r="F33" s="64">
        <f t="shared" si="0"/>
        <v>110.85365853658537</v>
      </c>
      <c r="G33" s="63">
        <v>4100</v>
      </c>
    </row>
    <row r="34" spans="1:7" ht="21.75" customHeight="1">
      <c r="A34" s="82" t="s">
        <v>14</v>
      </c>
      <c r="B34" s="83" t="s">
        <v>67</v>
      </c>
      <c r="C34" s="84"/>
      <c r="D34" s="84">
        <v>16659</v>
      </c>
      <c r="E34" s="85"/>
      <c r="F34" s="85">
        <f t="shared" si="0"/>
        <v>131.14224986223726</v>
      </c>
      <c r="G34" s="84">
        <v>12703</v>
      </c>
    </row>
    <row r="35" spans="1:7" ht="21.75" customHeight="1">
      <c r="A35" s="103" t="s">
        <v>89</v>
      </c>
      <c r="B35" s="104" t="s">
        <v>90</v>
      </c>
      <c r="C35" s="105"/>
      <c r="D35" s="105">
        <v>1272</v>
      </c>
      <c r="E35" s="106"/>
      <c r="F35" s="106">
        <f t="shared" si="0"/>
        <v>154.74452554744528</v>
      </c>
      <c r="G35" s="105">
        <v>822</v>
      </c>
    </row>
    <row r="36" spans="1:8" s="90" customFormat="1" ht="38.25" customHeight="1">
      <c r="A36" s="59" t="s">
        <v>3</v>
      </c>
      <c r="B36" s="86" t="s">
        <v>76</v>
      </c>
      <c r="C36" s="87">
        <f>C37+C40+C41+C42+C43+C44+C45</f>
        <v>887293</v>
      </c>
      <c r="D36" s="87">
        <f>D37+D40+D41+D42+D43+D44+D45</f>
        <v>1469024</v>
      </c>
      <c r="E36" s="88">
        <f t="shared" si="2"/>
        <v>165.562446677704</v>
      </c>
      <c r="F36" s="88">
        <f t="shared" si="0"/>
        <v>103.36206174744467</v>
      </c>
      <c r="G36" s="87">
        <f>G37+G40+G41+G42+G43+G44+G45</f>
        <v>1421241</v>
      </c>
      <c r="H36" s="89"/>
    </row>
    <row r="37" spans="1:7" s="90" customFormat="1" ht="20.25" customHeight="1">
      <c r="A37" s="81" t="s">
        <v>4</v>
      </c>
      <c r="B37" s="79" t="s">
        <v>68</v>
      </c>
      <c r="C37" s="91">
        <f>SUM(C38:C39)</f>
        <v>532761</v>
      </c>
      <c r="D37" s="91">
        <f>SUM(D38:D39)</f>
        <v>771797</v>
      </c>
      <c r="E37" s="92">
        <f t="shared" si="2"/>
        <v>144.8673983268295</v>
      </c>
      <c r="F37" s="92">
        <f t="shared" si="0"/>
        <v>108.54908215332513</v>
      </c>
      <c r="G37" s="91">
        <f>SUM(G38:G39)</f>
        <v>711012</v>
      </c>
    </row>
    <row r="38" spans="1:7" ht="20.25" customHeight="1">
      <c r="A38" s="67">
        <v>1</v>
      </c>
      <c r="B38" s="68" t="s">
        <v>50</v>
      </c>
      <c r="C38" s="69">
        <v>179960</v>
      </c>
      <c r="D38" s="69">
        <v>196179</v>
      </c>
      <c r="E38" s="70">
        <f t="shared" si="2"/>
        <v>109.01255834629917</v>
      </c>
      <c r="F38" s="70">
        <f t="shared" si="0"/>
        <v>103.80445422749472</v>
      </c>
      <c r="G38" s="69">
        <v>188989</v>
      </c>
    </row>
    <row r="39" spans="1:7" ht="20.25" customHeight="1">
      <c r="A39" s="67">
        <v>2</v>
      </c>
      <c r="B39" s="68" t="s">
        <v>51</v>
      </c>
      <c r="C39" s="69">
        <v>352801</v>
      </c>
      <c r="D39" s="69">
        <v>575618</v>
      </c>
      <c r="E39" s="70">
        <f t="shared" si="2"/>
        <v>163.15656701653342</v>
      </c>
      <c r="F39" s="70">
        <f t="shared" si="0"/>
        <v>110.26678901121214</v>
      </c>
      <c r="G39" s="69">
        <f>526016-3993</f>
        <v>522023</v>
      </c>
    </row>
    <row r="40" spans="1:8" s="90" customFormat="1" ht="20.25" customHeight="1">
      <c r="A40" s="61" t="s">
        <v>6</v>
      </c>
      <c r="B40" s="62" t="s">
        <v>30</v>
      </c>
      <c r="C40" s="63">
        <f aca="true" t="shared" si="3" ref="C40:D42">C30</f>
        <v>336588</v>
      </c>
      <c r="D40" s="63">
        <f t="shared" si="3"/>
        <v>404476</v>
      </c>
      <c r="E40" s="64">
        <f t="shared" si="2"/>
        <v>120.16946534041617</v>
      </c>
      <c r="F40" s="64">
        <f t="shared" si="0"/>
        <v>80.52831300594492</v>
      </c>
      <c r="G40" s="63">
        <f>G30</f>
        <v>502278</v>
      </c>
      <c r="H40" s="89"/>
    </row>
    <row r="41" spans="1:7" s="90" customFormat="1" ht="20.25" customHeight="1">
      <c r="A41" s="61" t="s">
        <v>7</v>
      </c>
      <c r="B41" s="62" t="s">
        <v>13</v>
      </c>
      <c r="C41" s="63">
        <f t="shared" si="3"/>
        <v>17944</v>
      </c>
      <c r="D41" s="63">
        <f t="shared" si="3"/>
        <v>34652</v>
      </c>
      <c r="E41" s="64">
        <f t="shared" si="2"/>
        <v>193.11190370040126</v>
      </c>
      <c r="F41" s="64"/>
      <c r="G41" s="63">
        <f>G31</f>
        <v>0</v>
      </c>
    </row>
    <row r="42" spans="1:7" s="90" customFormat="1" ht="20.25" customHeight="1">
      <c r="A42" s="61" t="s">
        <v>8</v>
      </c>
      <c r="B42" s="62" t="s">
        <v>25</v>
      </c>
      <c r="C42" s="63">
        <f t="shared" si="3"/>
        <v>0</v>
      </c>
      <c r="D42" s="63">
        <f t="shared" si="3"/>
        <v>246892</v>
      </c>
      <c r="E42" s="64"/>
      <c r="F42" s="64">
        <f t="shared" si="0"/>
        <v>125.93061095412487</v>
      </c>
      <c r="G42" s="63">
        <f>G32</f>
        <v>196054</v>
      </c>
    </row>
    <row r="43" spans="1:7" s="90" customFormat="1" ht="20.25" customHeight="1">
      <c r="A43" s="61" t="s">
        <v>11</v>
      </c>
      <c r="B43" s="62" t="s">
        <v>15</v>
      </c>
      <c r="C43" s="63"/>
      <c r="D43" s="63">
        <f>D33</f>
        <v>4545</v>
      </c>
      <c r="E43" s="64"/>
      <c r="F43" s="64">
        <f t="shared" si="0"/>
        <v>113.82419233658902</v>
      </c>
      <c r="G43" s="63">
        <v>3993</v>
      </c>
    </row>
    <row r="44" spans="1:7" s="90" customFormat="1" ht="20.25" customHeight="1">
      <c r="A44" s="107" t="s">
        <v>14</v>
      </c>
      <c r="B44" s="108" t="s">
        <v>67</v>
      </c>
      <c r="C44" s="109"/>
      <c r="D44" s="109">
        <v>5390</v>
      </c>
      <c r="E44" s="110"/>
      <c r="F44" s="110">
        <f t="shared" si="0"/>
        <v>76.10844394238916</v>
      </c>
      <c r="G44" s="109">
        <v>7082</v>
      </c>
    </row>
    <row r="45" spans="1:7" s="90" customFormat="1" ht="20.25" customHeight="1">
      <c r="A45" s="82" t="s">
        <v>89</v>
      </c>
      <c r="B45" s="83" t="s">
        <v>90</v>
      </c>
      <c r="C45" s="84"/>
      <c r="D45" s="84">
        <f>D35</f>
        <v>1272</v>
      </c>
      <c r="E45" s="85"/>
      <c r="F45" s="85">
        <f t="shared" si="0"/>
        <v>154.74452554744528</v>
      </c>
      <c r="G45" s="84">
        <f>G35</f>
        <v>822</v>
      </c>
    </row>
  </sheetData>
  <sheetProtection/>
  <mergeCells count="11">
    <mergeCell ref="G7:G8"/>
    <mergeCell ref="A1:B1"/>
    <mergeCell ref="E1:F1"/>
    <mergeCell ref="E7:F7"/>
    <mergeCell ref="D7:D8"/>
    <mergeCell ref="C7:C8"/>
    <mergeCell ref="B7:B8"/>
    <mergeCell ref="A7:A8"/>
    <mergeCell ref="E6:F6"/>
    <mergeCell ref="A4:F4"/>
    <mergeCell ref="A3:F3"/>
  </mergeCells>
  <printOptions/>
  <pageMargins left="0.7086614173228347" right="0.2755905511811024" top="0.44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K24" sqref="K24"/>
    </sheetView>
  </sheetViews>
  <sheetFormatPr defaultColWidth="9.00390625" defaultRowHeight="15"/>
  <cols>
    <col min="1" max="1" width="4.8515625" style="1" customWidth="1"/>
    <col min="2" max="2" width="41.57421875" style="1" customWidth="1"/>
    <col min="3" max="3" width="10.28125" style="1" customWidth="1"/>
    <col min="4" max="4" width="11.28125" style="1" customWidth="1"/>
    <col min="5" max="6" width="9.140625" style="1" bestFit="1" customWidth="1"/>
    <col min="7" max="7" width="11.7109375" style="1" customWidth="1"/>
    <col min="8" max="16384" width="9.00390625" style="1" customWidth="1"/>
  </cols>
  <sheetData>
    <row r="1" spans="1:6" ht="30.75" customHeight="1">
      <c r="A1" s="135"/>
      <c r="B1" s="135"/>
      <c r="E1" s="136" t="s">
        <v>10</v>
      </c>
      <c r="F1" s="136"/>
    </row>
    <row r="2" spans="1:6" ht="15.75" customHeight="1">
      <c r="A2" s="44"/>
      <c r="B2" s="44"/>
      <c r="E2" s="36"/>
      <c r="F2" s="36"/>
    </row>
    <row r="3" spans="1:6" ht="18">
      <c r="A3" s="123" t="s">
        <v>86</v>
      </c>
      <c r="B3" s="123"/>
      <c r="C3" s="123"/>
      <c r="D3" s="123"/>
      <c r="E3" s="123"/>
      <c r="F3" s="123"/>
    </row>
    <row r="4" spans="1:6" ht="18">
      <c r="A4" s="124" t="s">
        <v>83</v>
      </c>
      <c r="B4" s="124"/>
      <c r="C4" s="124"/>
      <c r="D4" s="124"/>
      <c r="E4" s="124"/>
      <c r="F4" s="124"/>
    </row>
    <row r="5" spans="1:6" ht="14.25">
      <c r="A5" s="3"/>
      <c r="B5" s="3"/>
      <c r="C5" s="3"/>
      <c r="D5" s="3"/>
      <c r="E5" s="3"/>
      <c r="F5" s="3"/>
    </row>
    <row r="6" spans="5:6" ht="14.25">
      <c r="E6" s="137" t="s">
        <v>9</v>
      </c>
      <c r="F6" s="137"/>
    </row>
    <row r="7" spans="1:6" ht="31.5" customHeight="1">
      <c r="A7" s="117" t="s">
        <v>0</v>
      </c>
      <c r="B7" s="117" t="s">
        <v>1</v>
      </c>
      <c r="C7" s="134" t="s">
        <v>73</v>
      </c>
      <c r="D7" s="134" t="s">
        <v>88</v>
      </c>
      <c r="E7" s="134" t="s">
        <v>52</v>
      </c>
      <c r="F7" s="134"/>
    </row>
    <row r="8" spans="1:6" ht="41.25" customHeight="1">
      <c r="A8" s="118"/>
      <c r="B8" s="118"/>
      <c r="C8" s="134"/>
      <c r="D8" s="134"/>
      <c r="E8" s="34" t="s">
        <v>18</v>
      </c>
      <c r="F8" s="34" t="s">
        <v>19</v>
      </c>
    </row>
    <row r="9" spans="1:6" s="41" customFormat="1" ht="15.75" customHeight="1">
      <c r="A9" s="53" t="s">
        <v>2</v>
      </c>
      <c r="B9" s="53" t="s">
        <v>3</v>
      </c>
      <c r="C9" s="53">
        <v>1</v>
      </c>
      <c r="D9" s="53">
        <v>2</v>
      </c>
      <c r="E9" s="53" t="s">
        <v>20</v>
      </c>
      <c r="F9" s="53">
        <v>4</v>
      </c>
    </row>
    <row r="10" spans="1:7" s="41" customFormat="1" ht="19.5" customHeight="1">
      <c r="A10" s="54"/>
      <c r="B10" s="54" t="s">
        <v>74</v>
      </c>
      <c r="C10" s="95">
        <f>C11+C26</f>
        <v>887293</v>
      </c>
      <c r="D10" s="95">
        <f>D11+D26</f>
        <v>1113534</v>
      </c>
      <c r="E10" s="96">
        <f>D10/C10*100</f>
        <v>125.49789077565134</v>
      </c>
      <c r="F10" s="96">
        <f>D10/G10*100</f>
        <v>79.12735094213274</v>
      </c>
      <c r="G10" s="42">
        <f>G11+G26+281543</f>
        <v>1407268.140209</v>
      </c>
    </row>
    <row r="11" spans="1:7" s="41" customFormat="1" ht="19.5" customHeight="1">
      <c r="A11" s="7" t="s">
        <v>2</v>
      </c>
      <c r="B11" s="8" t="s">
        <v>77</v>
      </c>
      <c r="C11" s="18">
        <f>C12+C15+C25</f>
        <v>753651</v>
      </c>
      <c r="D11" s="18">
        <f>D12+D15+D25</f>
        <v>959874</v>
      </c>
      <c r="E11" s="94">
        <f>D11/C11*100</f>
        <v>127.36319596205672</v>
      </c>
      <c r="F11" s="94">
        <f aca="true" t="shared" si="0" ref="F11:F29">D11/G11*100</f>
        <v>115.29630234658774</v>
      </c>
      <c r="G11" s="42">
        <f>G12+G15+G25</f>
        <v>832528</v>
      </c>
    </row>
    <row r="12" spans="1:9" s="41" customFormat="1" ht="21" customHeight="1">
      <c r="A12" s="4" t="s">
        <v>4</v>
      </c>
      <c r="B12" s="16" t="s">
        <v>26</v>
      </c>
      <c r="C12" s="42">
        <f>SUM(C13:C14)</f>
        <v>313440</v>
      </c>
      <c r="D12" s="42">
        <f>SUM(D13:D14)</f>
        <v>459509</v>
      </c>
      <c r="E12" s="43">
        <f>D12/C12*100</f>
        <v>146.6019014803471</v>
      </c>
      <c r="F12" s="43">
        <f t="shared" si="0"/>
        <v>106.74017928282224</v>
      </c>
      <c r="G12" s="42">
        <f>SUM(G13:G14)</f>
        <v>430493</v>
      </c>
      <c r="I12" s="52"/>
    </row>
    <row r="13" spans="1:9" ht="23.25" customHeight="1">
      <c r="A13" s="6">
        <v>1</v>
      </c>
      <c r="B13" s="5" t="s">
        <v>53</v>
      </c>
      <c r="C13" s="13">
        <v>313440</v>
      </c>
      <c r="D13" s="13">
        <f>339583+120126-200</f>
        <v>459509</v>
      </c>
      <c r="E13" s="31">
        <f>D13/C13*100</f>
        <v>146.6019014803471</v>
      </c>
      <c r="F13" s="31">
        <f t="shared" si="0"/>
        <v>106.74017928282224</v>
      </c>
      <c r="G13" s="13">
        <v>430493</v>
      </c>
      <c r="I13" s="52"/>
    </row>
    <row r="14" spans="1:9" ht="23.25" customHeight="1">
      <c r="A14" s="6">
        <v>2</v>
      </c>
      <c r="B14" s="5" t="s">
        <v>54</v>
      </c>
      <c r="C14" s="12"/>
      <c r="D14" s="12"/>
      <c r="E14" s="12"/>
      <c r="F14" s="12"/>
      <c r="I14" s="52"/>
    </row>
    <row r="15" spans="1:9" s="41" customFormat="1" ht="19.5" customHeight="1">
      <c r="A15" s="4" t="s">
        <v>6</v>
      </c>
      <c r="B15" s="16" t="s">
        <v>27</v>
      </c>
      <c r="C15" s="42">
        <v>424730</v>
      </c>
      <c r="D15" s="42">
        <f>500885+114159-130160</f>
        <v>484884</v>
      </c>
      <c r="E15" s="43">
        <f>D15/C15*100</f>
        <v>114.16287994726062</v>
      </c>
      <c r="F15" s="43">
        <f t="shared" si="0"/>
        <v>124.80605389822657</v>
      </c>
      <c r="G15" s="42">
        <v>388510</v>
      </c>
      <c r="I15" s="52"/>
    </row>
    <row r="16" spans="1:9" s="25" customFormat="1" ht="21.75" customHeight="1">
      <c r="A16" s="27"/>
      <c r="B16" s="28" t="s">
        <v>55</v>
      </c>
      <c r="C16" s="29"/>
      <c r="D16" s="29"/>
      <c r="E16" s="31"/>
      <c r="F16" s="31"/>
      <c r="I16" s="52"/>
    </row>
    <row r="17" spans="1:9" ht="21.75" customHeight="1">
      <c r="A17" s="6">
        <v>1</v>
      </c>
      <c r="B17" s="26" t="s">
        <v>56</v>
      </c>
      <c r="C17" s="24">
        <v>292391</v>
      </c>
      <c r="D17" s="24">
        <f>308746+454-1455-15000</f>
        <v>292745</v>
      </c>
      <c r="E17" s="31">
        <f>D17/C17*100</f>
        <v>100.12107075799186</v>
      </c>
      <c r="F17" s="31">
        <f t="shared" si="0"/>
        <v>102.57681566692713</v>
      </c>
      <c r="G17" s="24">
        <v>285391</v>
      </c>
      <c r="I17" s="52"/>
    </row>
    <row r="18" spans="1:9" ht="21.75" customHeight="1">
      <c r="A18" s="6">
        <v>2</v>
      </c>
      <c r="B18" s="26" t="s">
        <v>57</v>
      </c>
      <c r="C18" s="13">
        <v>280</v>
      </c>
      <c r="D18" s="12">
        <v>238</v>
      </c>
      <c r="E18" s="31">
        <f aca="true" t="shared" si="1" ref="E18:E23">D18/C18*100</f>
        <v>85</v>
      </c>
      <c r="F18" s="31">
        <f t="shared" si="0"/>
        <v>103.03030303030303</v>
      </c>
      <c r="G18" s="24">
        <v>231</v>
      </c>
      <c r="I18" s="52"/>
    </row>
    <row r="19" spans="1:9" ht="21.75" customHeight="1">
      <c r="A19" s="6">
        <v>3</v>
      </c>
      <c r="B19" s="26" t="s">
        <v>65</v>
      </c>
      <c r="C19" s="13">
        <f>7650-30</f>
        <v>7620</v>
      </c>
      <c r="D19" s="13">
        <f>4790+677</f>
        <v>5467</v>
      </c>
      <c r="E19" s="31">
        <f t="shared" si="1"/>
        <v>71.74540682414698</v>
      </c>
      <c r="F19" s="31" t="e">
        <f t="shared" si="0"/>
        <v>#DIV/0!</v>
      </c>
      <c r="G19" s="24"/>
      <c r="H19" s="13">
        <v>4921</v>
      </c>
      <c r="I19" s="52"/>
    </row>
    <row r="20" spans="1:9" ht="21.75" customHeight="1">
      <c r="A20" s="6">
        <v>4</v>
      </c>
      <c r="B20" s="26" t="s">
        <v>72</v>
      </c>
      <c r="C20" s="13">
        <v>676</v>
      </c>
      <c r="D20" s="13">
        <v>827</v>
      </c>
      <c r="E20" s="31">
        <f t="shared" si="1"/>
        <v>122.33727810650888</v>
      </c>
      <c r="F20" s="31" t="e">
        <f t="shared" si="0"/>
        <v>#DIV/0!</v>
      </c>
      <c r="G20" s="24"/>
      <c r="H20" s="13"/>
      <c r="I20" s="52"/>
    </row>
    <row r="21" spans="1:9" ht="25.5" customHeight="1">
      <c r="A21" s="6">
        <v>5</v>
      </c>
      <c r="B21" s="26" t="s">
        <v>16</v>
      </c>
      <c r="C21" s="13">
        <v>1465</v>
      </c>
      <c r="D21" s="24">
        <v>258</v>
      </c>
      <c r="E21" s="31">
        <f t="shared" si="1"/>
        <v>17.610921501706482</v>
      </c>
      <c r="F21" s="31" t="e">
        <f t="shared" si="0"/>
        <v>#DIV/0!</v>
      </c>
      <c r="G21" s="24"/>
      <c r="H21" s="13"/>
      <c r="I21" s="52"/>
    </row>
    <row r="22" spans="1:9" ht="21" customHeight="1">
      <c r="A22" s="6">
        <v>6</v>
      </c>
      <c r="B22" s="26" t="s">
        <v>58</v>
      </c>
      <c r="C22" s="13">
        <f>54974-48243</f>
        <v>6731</v>
      </c>
      <c r="D22" s="13">
        <f>-632+21548+7549-14550-5230-1500</f>
        <v>7185</v>
      </c>
      <c r="E22" s="31">
        <f t="shared" si="1"/>
        <v>106.74491160303074</v>
      </c>
      <c r="F22" s="31" t="e">
        <f t="shared" si="0"/>
        <v>#DIV/0!</v>
      </c>
      <c r="G22" s="24"/>
      <c r="H22" s="13">
        <v>33785</v>
      </c>
      <c r="I22" s="52"/>
    </row>
    <row r="23" spans="1:9" ht="32.25" customHeight="1">
      <c r="A23" s="6">
        <v>7</v>
      </c>
      <c r="B23" s="26" t="s">
        <v>59</v>
      </c>
      <c r="C23" s="13">
        <f>90749-4525</f>
        <v>86224</v>
      </c>
      <c r="D23" s="13">
        <f>33304+80437-15450-7000</f>
        <v>91291</v>
      </c>
      <c r="E23" s="31">
        <f t="shared" si="1"/>
        <v>105.87655409166821</v>
      </c>
      <c r="F23" s="31" t="e">
        <f t="shared" si="0"/>
        <v>#DIV/0!</v>
      </c>
      <c r="G23" s="24"/>
      <c r="H23" s="13">
        <v>30704</v>
      </c>
      <c r="I23" s="52"/>
    </row>
    <row r="24" spans="1:9" ht="21.75" customHeight="1">
      <c r="A24" s="6">
        <v>8</v>
      </c>
      <c r="B24" s="5" t="s">
        <v>60</v>
      </c>
      <c r="C24" s="13">
        <f>69070-58536</f>
        <v>10534</v>
      </c>
      <c r="D24" s="24">
        <f>110632+2602-103103</f>
        <v>10131</v>
      </c>
      <c r="E24" s="31">
        <f>D24/C24*100</f>
        <v>96.17429276628062</v>
      </c>
      <c r="F24" s="31" t="e">
        <f t="shared" si="0"/>
        <v>#DIV/0!</v>
      </c>
      <c r="G24" s="24"/>
      <c r="H24" s="13">
        <v>97350</v>
      </c>
      <c r="I24" s="52"/>
    </row>
    <row r="25" spans="1:7" s="41" customFormat="1" ht="26.25" customHeight="1">
      <c r="A25" s="4" t="s">
        <v>7</v>
      </c>
      <c r="B25" s="16" t="s">
        <v>28</v>
      </c>
      <c r="C25" s="42">
        <v>15481</v>
      </c>
      <c r="D25" s="42">
        <v>15481</v>
      </c>
      <c r="E25" s="43">
        <f>D25/C25*100</f>
        <v>100</v>
      </c>
      <c r="F25" s="93">
        <f t="shared" si="0"/>
        <v>114.46210720887247</v>
      </c>
      <c r="G25" s="42">
        <v>13525</v>
      </c>
    </row>
    <row r="26" spans="1:7" s="41" customFormat="1" ht="39" customHeight="1">
      <c r="A26" s="4" t="s">
        <v>3</v>
      </c>
      <c r="B26" s="16" t="s">
        <v>61</v>
      </c>
      <c r="C26" s="42">
        <f>SUM(C27:C29)</f>
        <v>133642</v>
      </c>
      <c r="D26" s="42">
        <f>SUM(D27:D29)</f>
        <v>153660</v>
      </c>
      <c r="E26" s="43">
        <f>D26/C26*100</f>
        <v>114.97882402238817</v>
      </c>
      <c r="F26" s="93">
        <f t="shared" si="0"/>
        <v>52.4084238647302</v>
      </c>
      <c r="G26" s="42">
        <f>SUM(G27:G29)</f>
        <v>293197.140209</v>
      </c>
    </row>
    <row r="27" spans="1:7" ht="24.75" customHeight="1">
      <c r="A27" s="6">
        <v>1</v>
      </c>
      <c r="B27" s="5" t="s">
        <v>62</v>
      </c>
      <c r="C27" s="13"/>
      <c r="D27" s="24">
        <v>832</v>
      </c>
      <c r="E27" s="31"/>
      <c r="F27" s="98">
        <f t="shared" si="0"/>
        <v>3.065618156477257</v>
      </c>
      <c r="G27" s="24">
        <v>27139.714</v>
      </c>
    </row>
    <row r="28" spans="1:7" ht="24.75" customHeight="1">
      <c r="A28" s="6">
        <v>2</v>
      </c>
      <c r="B28" s="5" t="s">
        <v>63</v>
      </c>
      <c r="C28" s="13"/>
      <c r="D28" s="12"/>
      <c r="E28" s="31"/>
      <c r="F28" s="98"/>
      <c r="G28" s="24"/>
    </row>
    <row r="29" spans="1:7" ht="36" customHeight="1">
      <c r="A29" s="15">
        <v>3</v>
      </c>
      <c r="B29" s="17" t="s">
        <v>64</v>
      </c>
      <c r="C29" s="23">
        <v>133642</v>
      </c>
      <c r="D29" s="23">
        <f>1455+14550-5230+15450+103103+7000+1500+15000</f>
        <v>152828</v>
      </c>
      <c r="E29" s="32">
        <f>D29/C29*100</f>
        <v>114.35626524595561</v>
      </c>
      <c r="F29" s="99">
        <f t="shared" si="0"/>
        <v>57.441734356983055</v>
      </c>
      <c r="G29" s="23">
        <v>266057.426209</v>
      </c>
    </row>
    <row r="32" spans="4:5" ht="14.25" hidden="1">
      <c r="D32" s="101">
        <f>57530+26000</f>
        <v>83530</v>
      </c>
      <c r="E32" s="1" t="s">
        <v>79</v>
      </c>
    </row>
    <row r="33" spans="4:5" ht="14.25" hidden="1">
      <c r="D33" s="1">
        <v>20000</v>
      </c>
      <c r="E33" s="1" t="s">
        <v>80</v>
      </c>
    </row>
    <row r="34" spans="4:5" ht="14.25" hidden="1">
      <c r="D34" s="1">
        <v>1650</v>
      </c>
      <c r="E34" s="1" t="s">
        <v>81</v>
      </c>
    </row>
    <row r="35" spans="4:5" ht="14.25" hidden="1">
      <c r="D35" s="102">
        <f>D29-D32-D33-D34</f>
        <v>47648</v>
      </c>
      <c r="E35" s="1" t="s">
        <v>78</v>
      </c>
    </row>
  </sheetData>
  <sheetProtection/>
  <mergeCells count="10">
    <mergeCell ref="E7:F7"/>
    <mergeCell ref="A1:B1"/>
    <mergeCell ref="E1:F1"/>
    <mergeCell ref="A4:F4"/>
    <mergeCell ref="C7:C8"/>
    <mergeCell ref="D7:D8"/>
    <mergeCell ref="A7:A8"/>
    <mergeCell ref="B7:B8"/>
    <mergeCell ref="E6:F6"/>
    <mergeCell ref="A3:F3"/>
  </mergeCells>
  <printOptions/>
  <pageMargins left="0.7" right="0.19" top="0.51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2021-10-20T03:36:20Z</cp:lastPrinted>
  <dcterms:created xsi:type="dcterms:W3CDTF">2019-03-06T09:20:07Z</dcterms:created>
  <dcterms:modified xsi:type="dcterms:W3CDTF">2022-04-20T02:57:32Z</dcterms:modified>
  <cp:category/>
  <cp:version/>
  <cp:contentType/>
  <cp:contentStatus/>
</cp:coreProperties>
</file>