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93" sheetId="1" r:id="rId1"/>
    <sheet name="94" sheetId="2" r:id="rId2"/>
    <sheet name="95" sheetId="3" r:id="rId3"/>
    <sheet name="Sheet13" sheetId="4" state="hidden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<sst xmlns="http://schemas.openxmlformats.org/spreadsheetml/2006/main" count="150" uniqueCount="85">
  <si>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</si>
  <si>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</si>
  <si>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</si>
  <si>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</si>
  <si>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</si>
  <si>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</si>
  <si>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</si>
  <si>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</si>
  <si>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</si>
  <si>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</si>
  <si>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</si>
  <si>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</si>
  <si>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</si>
  <si>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</si>
  <si>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</si>
  <si>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</si>
  <si>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</si>
  <si>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</si>
  <si>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</si>
  <si>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</si>
  <si>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</si>
  <si>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</si>
  <si>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</si>
  <si>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</si>
  <si>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</si>
  <si>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</si>
  <si>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</si>
  <si>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</si>
  <si>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</si>
  <si>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</si>
  <si>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</si>
  <si>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</si>
  <si>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</si>
  <si>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</si>
  <si>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</si>
  <si>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</si>
  <si>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</si>
  <si>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</si>
  <si>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</si>
  <si>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</si>
  <si>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</si>
  <si>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</si>
  <si>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</si>
  <si>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</si>
  <si>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</si>
  <si>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</si>
  <si>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</si>
  <si>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</si>
  <si>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</si>
  <si>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</si>
  <si>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</si>
  <si>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</si>
  <si>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</si>
  <si>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</si>
  <si>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</si>
  <si>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</si>
  <si>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</si>
  <si>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</si>
  <si>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</si>
  <si>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</si>
  <si>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</si>
  <si>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</si>
  <si>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</si>
  <si>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</si>
  <si>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</si>
  <si>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</si>
  <si>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</si>
  <si>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</si>
  <si>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</si>
  <si>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</si>
  <si>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</si>
  <si>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</si>
  <si>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</si>
  <si>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</si>
  <si>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</si>
  <si>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</si>
  <si>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</si>
  <si>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Dự toán năm 2022</t>
  </si>
  <si>
    <t>PHỤ LỤC 02: THU NGÂN SÁCH NHÀ NƯỚC 9 THÁNG ĐẦU NĂM 2022</t>
  </si>
  <si>
    <t>(Kèm theo Báo cáo số        /BC-UBND ngày       /10/2022 của UBND thị xã)</t>
  </si>
  <si>
    <t>Thực hiện 9 tháng đầu năm 2022</t>
  </si>
  <si>
    <t>PHỤ LỤC 03: CHI NGÂN SÁCH THỊ XÃ 9 THÁNG ĐẦU NĂM 2022</t>
  </si>
  <si>
    <t>PHỤ LỤC 01: CÂN ĐỐI NGÂN SÁCH THỊ XÃ 9 THÁNG ĐẦU NĂM 2022</t>
  </si>
  <si>
    <t>C</t>
  </si>
  <si>
    <t>Chi nộp ngân sách cấp trên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</si>
</sst>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  <numFmt numFmtId="166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166" fontId="64" fillId="0" borderId="0" xfId="0" applyNumberFormat="1" applyFont="1" applyAlignment="1">
      <alignment/>
    </xf>
    <xf numFmtId="166" fontId="20" fillId="0" borderId="0" xfId="41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41" applyNumberFormat="1" applyFont="1" applyBorder="1" applyAlignment="1">
      <alignment horizontal="right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43" fontId="19" fillId="0" borderId="10" xfId="4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4" fontId="22" fillId="0" borderId="10" xfId="41" applyNumberFormat="1" applyFont="1" applyBorder="1" applyAlignment="1">
      <alignment horizontal="right" vertical="center" wrapText="1"/>
    </xf>
    <xf numFmtId="165" fontId="22" fillId="0" borderId="10" xfId="41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3" fontId="64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18" fillId="0" borderId="13" xfId="41" applyNumberFormat="1" applyFont="1" applyBorder="1" applyAlignment="1">
      <alignment horizontal="right" vertical="center" wrapText="1"/>
    </xf>
    <xf numFmtId="165" fontId="18" fillId="0" borderId="13" xfId="4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4" fontId="18" fillId="0" borderId="12" xfId="41" applyNumberFormat="1" applyFont="1" applyBorder="1" applyAlignment="1">
      <alignment horizontal="right" vertical="center" wrapText="1"/>
    </xf>
    <xf numFmtId="165" fontId="18" fillId="0" borderId="12" xfId="41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64" fontId="18" fillId="0" borderId="11" xfId="41" applyNumberFormat="1" applyFont="1" applyBorder="1" applyAlignment="1">
      <alignment horizontal="right" vertical="center" wrapText="1"/>
    </xf>
    <xf numFmtId="165" fontId="18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0" xfId="4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165" fontId="6" fillId="0" borderId="13" xfId="41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6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59" fillId="0" borderId="23" xfId="0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L14" sqref="L14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1.71093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18"/>
      <c r="B1" s="118"/>
      <c r="E1" s="117" t="s">
        <v>69</v>
      </c>
      <c r="F1" s="117"/>
    </row>
    <row r="4" spans="1:6" ht="19.5" customHeight="1">
      <c r="A4" s="120" t="s">
        <v>82</v>
      </c>
      <c r="B4" s="120"/>
      <c r="C4" s="120"/>
      <c r="D4" s="120"/>
      <c r="E4" s="120"/>
      <c r="F4" s="120"/>
    </row>
    <row r="5" spans="1:6" ht="23.25" customHeight="1">
      <c r="A5" s="121" t="s">
        <v>79</v>
      </c>
      <c r="B5" s="121"/>
      <c r="C5" s="121"/>
      <c r="D5" s="121"/>
      <c r="E5" s="121"/>
      <c r="F5" s="121"/>
    </row>
    <row r="6" spans="1:6" ht="14.25">
      <c r="A6" s="2"/>
      <c r="B6" s="2"/>
      <c r="C6" s="2"/>
      <c r="D6" s="2"/>
      <c r="E6" s="2"/>
      <c r="F6" s="2"/>
    </row>
    <row r="7" spans="5:6" ht="14.25">
      <c r="E7" s="119" t="s">
        <v>12</v>
      </c>
      <c r="F7" s="119"/>
    </row>
    <row r="8" spans="1:6" ht="15" customHeight="1">
      <c r="A8" s="114" t="s">
        <v>0</v>
      </c>
      <c r="B8" s="114" t="s">
        <v>1</v>
      </c>
      <c r="C8" s="114" t="s">
        <v>77</v>
      </c>
      <c r="D8" s="114" t="s">
        <v>80</v>
      </c>
      <c r="E8" s="110" t="s">
        <v>17</v>
      </c>
      <c r="F8" s="111"/>
    </row>
    <row r="9" spans="1:6" ht="15" customHeight="1">
      <c r="A9" s="115"/>
      <c r="B9" s="115"/>
      <c r="C9" s="115"/>
      <c r="D9" s="115"/>
      <c r="E9" s="112"/>
      <c r="F9" s="113"/>
    </row>
    <row r="10" spans="1:6" ht="47.25" customHeight="1">
      <c r="A10" s="116"/>
      <c r="B10" s="116"/>
      <c r="C10" s="116"/>
      <c r="D10" s="116"/>
      <c r="E10" s="32" t="s">
        <v>18</v>
      </c>
      <c r="F10" s="32" t="s">
        <v>19</v>
      </c>
    </row>
    <row r="11" spans="1:6" ht="20.25" customHeight="1">
      <c r="A11" s="31" t="s">
        <v>2</v>
      </c>
      <c r="B11" s="31" t="s">
        <v>3</v>
      </c>
      <c r="C11" s="31">
        <v>1</v>
      </c>
      <c r="D11" s="31">
        <v>2</v>
      </c>
      <c r="E11" s="31" t="s">
        <v>20</v>
      </c>
      <c r="F11" s="31">
        <v>4</v>
      </c>
    </row>
    <row r="12" spans="1:6" ht="24" customHeight="1">
      <c r="A12" s="9" t="s">
        <v>2</v>
      </c>
      <c r="B12" s="10" t="s">
        <v>21</v>
      </c>
      <c r="C12" s="17">
        <f>'94'!C35</f>
        <v>1061040</v>
      </c>
      <c r="D12" s="17">
        <f>D13+D16+D17+D18+D19+D20</f>
        <v>1491617</v>
      </c>
      <c r="E12" s="44">
        <f>D12/C12*100</f>
        <v>140.58065671416725</v>
      </c>
      <c r="F12" s="18">
        <f>'94'!F35</f>
        <v>152.92236684546364</v>
      </c>
    </row>
    <row r="13" spans="1:6" ht="24" customHeight="1">
      <c r="A13" s="7" t="s">
        <v>4</v>
      </c>
      <c r="B13" s="8" t="s">
        <v>22</v>
      </c>
      <c r="C13" s="16">
        <f>SUM(C14:C15)</f>
        <v>650610</v>
      </c>
      <c r="D13" s="16">
        <f>SUM(D14:D15)</f>
        <v>693512</v>
      </c>
      <c r="E13" s="45">
        <f>D13/C13*100</f>
        <v>106.5941193649037</v>
      </c>
      <c r="F13" s="19">
        <f>'94'!F36</f>
        <v>178.05506132331004</v>
      </c>
    </row>
    <row r="14" spans="1:6" ht="24" customHeight="1">
      <c r="A14" s="6">
        <v>1</v>
      </c>
      <c r="B14" s="5" t="s">
        <v>23</v>
      </c>
      <c r="C14" s="13">
        <f>'94'!C36</f>
        <v>650610</v>
      </c>
      <c r="D14" s="13">
        <f>'94'!D36</f>
        <v>693512</v>
      </c>
      <c r="E14" s="43">
        <f>'94'!E36</f>
        <v>106.5941193649037</v>
      </c>
      <c r="F14" s="20">
        <f>'94'!F36</f>
        <v>178.05506132331004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6"/>
      <c r="F15" s="20"/>
    </row>
    <row r="16" spans="1:6" s="38" customFormat="1" ht="24" customHeight="1">
      <c r="A16" s="7" t="s">
        <v>6</v>
      </c>
      <c r="B16" s="8" t="s">
        <v>30</v>
      </c>
      <c r="C16" s="14">
        <f>'94'!C30</f>
        <v>408334</v>
      </c>
      <c r="D16" s="14">
        <f>'94'!D30</f>
        <v>385582</v>
      </c>
      <c r="E16" s="42">
        <f>D16/C16*100</f>
        <v>94.42809072964778</v>
      </c>
      <c r="F16" s="19">
        <f>'94'!F39</f>
        <v>130.57518752434007</v>
      </c>
    </row>
    <row r="17" spans="1:6" s="38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93"/>
      <c r="F17" s="94">
        <f>'94'!F40</f>
        <v>0</v>
      </c>
    </row>
    <row r="18" spans="1:6" s="38" customFormat="1" ht="36" customHeight="1">
      <c r="A18" s="7" t="s">
        <v>8</v>
      </c>
      <c r="B18" s="8" t="s">
        <v>66</v>
      </c>
      <c r="C18" s="14">
        <f>'94'!C32</f>
        <v>2096</v>
      </c>
      <c r="D18" s="14">
        <f>'94'!D32</f>
        <v>236208</v>
      </c>
      <c r="E18" s="42"/>
      <c r="F18" s="19">
        <f>'94'!F41</f>
        <v>83.89736595345664</v>
      </c>
    </row>
    <row r="19" spans="1:6" s="38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'94'!D33</f>
        <v>2481</v>
      </c>
      <c r="E19" s="42"/>
      <c r="F19" s="19">
        <f>'94'!F42</f>
        <v>108.95915678524375</v>
      </c>
    </row>
    <row r="20" spans="1:6" s="38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'94'!D34</f>
        <v>173834</v>
      </c>
      <c r="E20" s="44"/>
      <c r="F20" s="19">
        <f>'94'!F43</f>
        <v>2556.758346815708</v>
      </c>
    </row>
    <row r="21" spans="1:6" ht="24" customHeight="1">
      <c r="A21" s="31" t="s">
        <v>3</v>
      </c>
      <c r="B21" s="10" t="s">
        <v>73</v>
      </c>
      <c r="C21" s="17">
        <f>C22+C26+C27</f>
        <v>1061040</v>
      </c>
      <c r="D21" s="17">
        <f>D22+D26+D27</f>
        <v>1042701</v>
      </c>
      <c r="E21" s="47">
        <f>D21/C21*100</f>
        <v>98.27160144763629</v>
      </c>
      <c r="F21" s="18">
        <f>'95'!F10</f>
        <v>146.5935691218875</v>
      </c>
    </row>
    <row r="22" spans="1:6" ht="24" customHeight="1">
      <c r="A22" s="7" t="s">
        <v>4</v>
      </c>
      <c r="B22" s="8" t="s">
        <v>74</v>
      </c>
      <c r="C22" s="16">
        <f>SUM(C23:C25)</f>
        <v>1000440</v>
      </c>
      <c r="D22" s="16">
        <f>SUM(D23:D25)</f>
        <v>770159</v>
      </c>
      <c r="E22" s="28">
        <f>D22/C22*100</f>
        <v>76.9820279077206</v>
      </c>
      <c r="F22" s="19">
        <f>'95'!F11</f>
        <v>134.28469801770447</v>
      </c>
    </row>
    <row r="23" spans="1:6" ht="26.25" customHeight="1">
      <c r="A23" s="35">
        <v>1</v>
      </c>
      <c r="B23" s="36" t="s">
        <v>26</v>
      </c>
      <c r="C23" s="37">
        <f>'95'!C12</f>
        <v>438440</v>
      </c>
      <c r="D23" s="37">
        <f>'95'!D12</f>
        <v>387303</v>
      </c>
      <c r="E23" s="43">
        <f>D23/C23*100</f>
        <v>88.33660249977193</v>
      </c>
      <c r="F23" s="20">
        <f>'95'!F12</f>
        <v>146.04901446903506</v>
      </c>
    </row>
    <row r="24" spans="1:6" ht="26.25" customHeight="1">
      <c r="A24" s="35">
        <v>2</v>
      </c>
      <c r="B24" s="36" t="s">
        <v>27</v>
      </c>
      <c r="C24" s="37">
        <f>'95'!C15</f>
        <v>541485</v>
      </c>
      <c r="D24" s="37">
        <f>'95'!D15</f>
        <v>380933</v>
      </c>
      <c r="E24" s="43">
        <f>D24/C24*100</f>
        <v>70.34968651024498</v>
      </c>
      <c r="F24" s="20">
        <f>'95'!F15</f>
        <v>127.05728923458702</v>
      </c>
    </row>
    <row r="25" spans="1:6" ht="26.25" customHeight="1">
      <c r="A25" s="35">
        <v>3</v>
      </c>
      <c r="B25" s="36" t="s">
        <v>28</v>
      </c>
      <c r="C25" s="37">
        <f>'95'!C25</f>
        <v>20515</v>
      </c>
      <c r="D25" s="37">
        <f>'95'!D25</f>
        <v>1923</v>
      </c>
      <c r="E25" s="43">
        <f>D25/C25*100</f>
        <v>9.373629051913234</v>
      </c>
      <c r="F25" s="20">
        <f>'95'!F16</f>
        <v>0</v>
      </c>
    </row>
    <row r="26" spans="1:6" ht="36" customHeight="1">
      <c r="A26" s="104" t="s">
        <v>6</v>
      </c>
      <c r="B26" s="105" t="s">
        <v>29</v>
      </c>
      <c r="C26" s="106">
        <f>'95'!C26</f>
        <v>60600</v>
      </c>
      <c r="D26" s="106">
        <f>'95'!D26</f>
        <v>98708</v>
      </c>
      <c r="E26" s="107">
        <f>D26/C26*100</f>
        <v>162.88448844884488</v>
      </c>
      <c r="F26" s="108">
        <f>'95'!F17</f>
        <v>101.00046975103196</v>
      </c>
    </row>
    <row r="27" spans="1:6" ht="24.75" customHeight="1">
      <c r="A27" s="30" t="s">
        <v>7</v>
      </c>
      <c r="B27" s="11" t="s">
        <v>84</v>
      </c>
      <c r="C27" s="34"/>
      <c r="D27" s="34">
        <f>'95'!D30</f>
        <v>173834</v>
      </c>
      <c r="E27" s="96"/>
      <c r="F27" s="109"/>
    </row>
    <row r="28" ht="14.25">
      <c r="D28" s="98"/>
    </row>
  </sheetData>
  <sheetProtection/>
  <mergeCells count="10">
    <mergeCell ref="E1:F1"/>
    <mergeCell ref="A1:B1"/>
    <mergeCell ref="E7:F7"/>
    <mergeCell ref="A4:F4"/>
    <mergeCell ref="A5:F5"/>
    <mergeCell ref="E8:F9"/>
    <mergeCell ref="D8:D10"/>
    <mergeCell ref="C8:C10"/>
    <mergeCell ref="B8:B10"/>
    <mergeCell ref="A8:A10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B19" sqref="B19"/>
    </sheetView>
  </sheetViews>
  <sheetFormatPr defaultColWidth="9.00390625" defaultRowHeight="15"/>
  <cols>
    <col min="1" max="1" width="4.421875" style="51" customWidth="1"/>
    <col min="2" max="2" width="41.8515625" style="51" customWidth="1"/>
    <col min="3" max="4" width="10.7109375" style="51" customWidth="1"/>
    <col min="5" max="5" width="9.140625" style="51" bestFit="1" customWidth="1"/>
    <col min="6" max="6" width="9.00390625" style="51" customWidth="1"/>
    <col min="7" max="7" width="10.140625" style="51" hidden="1" customWidth="1"/>
    <col min="8" max="9" width="9.00390625" style="51" customWidth="1"/>
    <col min="10" max="10" width="9.421875" style="51" bestFit="1" customWidth="1"/>
    <col min="11" max="16384" width="9.00390625" style="51" customWidth="1"/>
  </cols>
  <sheetData>
    <row r="1" spans="1:6" ht="25.5" customHeight="1">
      <c r="A1" s="124"/>
      <c r="B1" s="124"/>
      <c r="D1" s="130" t="s">
        <v>31</v>
      </c>
      <c r="E1" s="130"/>
      <c r="F1" s="130"/>
    </row>
    <row r="2" spans="1:6" ht="17.25" customHeight="1">
      <c r="A2" s="52"/>
      <c r="B2" s="52"/>
      <c r="E2" s="53"/>
      <c r="F2" s="53"/>
    </row>
    <row r="3" spans="1:6" ht="18.75">
      <c r="A3" s="129" t="s">
        <v>78</v>
      </c>
      <c r="B3" s="129"/>
      <c r="C3" s="129"/>
      <c r="D3" s="129"/>
      <c r="E3" s="129"/>
      <c r="F3" s="129"/>
    </row>
    <row r="4" spans="1:6" ht="21.75" customHeight="1">
      <c r="A4" s="128" t="s">
        <v>79</v>
      </c>
      <c r="B4" s="128"/>
      <c r="C4" s="128"/>
      <c r="D4" s="128"/>
      <c r="E4" s="128"/>
      <c r="F4" s="128"/>
    </row>
    <row r="5" spans="1:7" ht="15">
      <c r="A5" s="54"/>
      <c r="B5" s="54"/>
      <c r="C5" s="54"/>
      <c r="D5" s="54"/>
      <c r="E5" s="54"/>
      <c r="F5" s="54"/>
      <c r="G5" s="54"/>
    </row>
    <row r="6" spans="5:6" ht="15">
      <c r="E6" s="127" t="s">
        <v>9</v>
      </c>
      <c r="F6" s="127"/>
    </row>
    <row r="7" spans="1:7" ht="41.25" customHeight="1">
      <c r="A7" s="122" t="s">
        <v>0</v>
      </c>
      <c r="B7" s="122" t="s">
        <v>1</v>
      </c>
      <c r="C7" s="122" t="s">
        <v>77</v>
      </c>
      <c r="D7" s="122" t="s">
        <v>80</v>
      </c>
      <c r="E7" s="125" t="s">
        <v>71</v>
      </c>
      <c r="F7" s="126"/>
      <c r="G7" s="122"/>
    </row>
    <row r="8" spans="1:7" ht="52.5" customHeight="1">
      <c r="A8" s="123"/>
      <c r="B8" s="123"/>
      <c r="C8" s="123"/>
      <c r="D8" s="123"/>
      <c r="E8" s="55" t="s">
        <v>18</v>
      </c>
      <c r="F8" s="55" t="s">
        <v>19</v>
      </c>
      <c r="G8" s="123"/>
    </row>
    <row r="9" spans="1:7" ht="15.75" customHeight="1">
      <c r="A9" s="56" t="s">
        <v>2</v>
      </c>
      <c r="B9" s="56" t="s">
        <v>3</v>
      </c>
      <c r="C9" s="56">
        <v>1</v>
      </c>
      <c r="D9" s="56">
        <v>2</v>
      </c>
      <c r="E9" s="56" t="s">
        <v>20</v>
      </c>
      <c r="F9" s="56">
        <v>4</v>
      </c>
      <c r="G9" s="56"/>
    </row>
    <row r="10" spans="1:8" ht="23.25" customHeight="1">
      <c r="A10" s="57" t="s">
        <v>2</v>
      </c>
      <c r="B10" s="58" t="s">
        <v>32</v>
      </c>
      <c r="C10" s="59">
        <f>C11+C29+C30+C31+C32+C33+C34</f>
        <v>1263238</v>
      </c>
      <c r="D10" s="59">
        <f>D11+D29+D30+D31+D32+D33+D34</f>
        <v>1533316</v>
      </c>
      <c r="E10" s="60">
        <f>D10/C10*100</f>
        <v>121.37981916313474</v>
      </c>
      <c r="F10" s="60">
        <f>D10/G10*100</f>
        <v>154.78846907089527</v>
      </c>
      <c r="G10" s="59">
        <f>G11+G29+G30+G31+G32+G33+G34</f>
        <v>990588</v>
      </c>
      <c r="H10" s="61"/>
    </row>
    <row r="11" spans="1:8" ht="23.25" customHeight="1">
      <c r="A11" s="57" t="s">
        <v>4</v>
      </c>
      <c r="B11" s="58" t="s">
        <v>23</v>
      </c>
      <c r="C11" s="59">
        <f>SUM(C12:C19)+SUM(C25:C28)</f>
        <v>852808</v>
      </c>
      <c r="D11" s="59">
        <f>SUM(D12:D19)+SUM(D25:D28)</f>
        <v>735211</v>
      </c>
      <c r="E11" s="60">
        <f>D11/C11*100</f>
        <v>86.21061247080235</v>
      </c>
      <c r="F11" s="60">
        <f aca="true" t="shared" si="0" ref="F11:F43">D11/G11*100</f>
        <v>181.68027024288747</v>
      </c>
      <c r="G11" s="59">
        <f>SUM(G12:G19)+SUM(G25:G28)</f>
        <v>404673</v>
      </c>
      <c r="H11" s="62"/>
    </row>
    <row r="12" spans="1:7" ht="23.25" customHeight="1">
      <c r="A12" s="63">
        <v>1</v>
      </c>
      <c r="B12" s="64" t="s">
        <v>33</v>
      </c>
      <c r="C12" s="65"/>
      <c r="D12" s="65">
        <v>1203</v>
      </c>
      <c r="E12" s="66"/>
      <c r="F12" s="66">
        <f>D12/G12*100</f>
        <v>57.23120837297812</v>
      </c>
      <c r="G12" s="65">
        <v>2102</v>
      </c>
    </row>
    <row r="13" spans="1:7" ht="20.25" customHeight="1">
      <c r="A13" s="63">
        <v>2</v>
      </c>
      <c r="B13" s="64" t="s">
        <v>34</v>
      </c>
      <c r="C13" s="65"/>
      <c r="D13" s="65">
        <v>124</v>
      </c>
      <c r="E13" s="65"/>
      <c r="F13" s="65"/>
      <c r="G13" s="65">
        <v>0</v>
      </c>
    </row>
    <row r="14" spans="1:7" ht="23.25" customHeight="1">
      <c r="A14" s="63">
        <v>3</v>
      </c>
      <c r="B14" s="64" t="s">
        <v>35</v>
      </c>
      <c r="C14" s="65">
        <v>151900</v>
      </c>
      <c r="D14" s="65">
        <v>116393</v>
      </c>
      <c r="E14" s="66">
        <f>D14/C14*100</f>
        <v>76.62475312705728</v>
      </c>
      <c r="F14" s="66">
        <f t="shared" si="0"/>
        <v>124.9441796556314</v>
      </c>
      <c r="G14" s="65">
        <v>93156</v>
      </c>
    </row>
    <row r="15" spans="1:7" ht="23.25" customHeight="1">
      <c r="A15" s="63">
        <v>4</v>
      </c>
      <c r="B15" s="64" t="s">
        <v>36</v>
      </c>
      <c r="C15" s="65">
        <v>25200</v>
      </c>
      <c r="D15" s="65">
        <v>36821</v>
      </c>
      <c r="E15" s="66">
        <f>D15/C15*100</f>
        <v>146.11507936507937</v>
      </c>
      <c r="F15" s="66">
        <f t="shared" si="0"/>
        <v>183.41718555417185</v>
      </c>
      <c r="G15" s="65">
        <v>20075</v>
      </c>
    </row>
    <row r="16" spans="1:7" ht="23.25" customHeight="1">
      <c r="A16" s="63">
        <v>5</v>
      </c>
      <c r="B16" s="64" t="s">
        <v>37</v>
      </c>
      <c r="C16" s="65"/>
      <c r="D16" s="65"/>
      <c r="E16" s="67"/>
      <c r="F16" s="67"/>
      <c r="G16" s="65"/>
    </row>
    <row r="17" spans="1:8" ht="23.25" customHeight="1">
      <c r="A17" s="63">
        <v>6</v>
      </c>
      <c r="B17" s="64" t="s">
        <v>38</v>
      </c>
      <c r="C17" s="65">
        <v>22000</v>
      </c>
      <c r="D17" s="65">
        <v>27884</v>
      </c>
      <c r="E17" s="66">
        <f aca="true" t="shared" si="1" ref="E17:E23">D17/C17*100</f>
        <v>126.74545454545454</v>
      </c>
      <c r="F17" s="66">
        <f t="shared" si="0"/>
        <v>164.4297676612808</v>
      </c>
      <c r="G17" s="65">
        <v>16958</v>
      </c>
      <c r="H17" s="68"/>
    </row>
    <row r="18" spans="1:7" ht="23.25" customHeight="1">
      <c r="A18" s="63">
        <v>7</v>
      </c>
      <c r="B18" s="64" t="s">
        <v>39</v>
      </c>
      <c r="C18" s="65">
        <v>6810</v>
      </c>
      <c r="D18" s="65">
        <v>12459</v>
      </c>
      <c r="E18" s="66">
        <f t="shared" si="1"/>
        <v>182.95154185022028</v>
      </c>
      <c r="F18" s="66">
        <f t="shared" si="0"/>
        <v>119.01987008024454</v>
      </c>
      <c r="G18" s="65">
        <v>10468</v>
      </c>
    </row>
    <row r="19" spans="1:7" ht="23.25" customHeight="1">
      <c r="A19" s="63">
        <v>8</v>
      </c>
      <c r="B19" s="64" t="s">
        <v>40</v>
      </c>
      <c r="C19" s="65">
        <f>SUM(C20:C24)</f>
        <v>633098</v>
      </c>
      <c r="D19" s="65">
        <f>SUM(D20:D24)</f>
        <v>508996</v>
      </c>
      <c r="E19" s="66">
        <f t="shared" si="1"/>
        <v>80.39766355287807</v>
      </c>
      <c r="F19" s="66">
        <f t="shared" si="0"/>
        <v>217.5466190254348</v>
      </c>
      <c r="G19" s="65">
        <f>SUM(G20:G24)</f>
        <v>233971</v>
      </c>
    </row>
    <row r="20" spans="1:7" s="73" customFormat="1" ht="23.25" customHeight="1">
      <c r="A20" s="69" t="s">
        <v>5</v>
      </c>
      <c r="B20" s="70" t="s">
        <v>41</v>
      </c>
      <c r="C20" s="71"/>
      <c r="D20" s="71">
        <v>44</v>
      </c>
      <c r="E20" s="72"/>
      <c r="F20" s="66">
        <f t="shared" si="0"/>
        <v>338.46153846153845</v>
      </c>
      <c r="G20" s="71">
        <v>13</v>
      </c>
    </row>
    <row r="21" spans="1:8" s="73" customFormat="1" ht="23.25" customHeight="1">
      <c r="A21" s="69" t="s">
        <v>5</v>
      </c>
      <c r="B21" s="70" t="s">
        <v>42</v>
      </c>
      <c r="C21" s="71">
        <v>1000</v>
      </c>
      <c r="D21" s="71">
        <v>1246</v>
      </c>
      <c r="E21" s="72">
        <f t="shared" si="1"/>
        <v>124.6</v>
      </c>
      <c r="F21" s="66">
        <f t="shared" si="0"/>
        <v>173.77963737796372</v>
      </c>
      <c r="G21" s="71">
        <v>717</v>
      </c>
      <c r="H21" s="74"/>
    </row>
    <row r="22" spans="1:8" s="73" customFormat="1" ht="23.25" customHeight="1">
      <c r="A22" s="69" t="s">
        <v>5</v>
      </c>
      <c r="B22" s="70" t="s">
        <v>43</v>
      </c>
      <c r="C22" s="71">
        <v>626398</v>
      </c>
      <c r="D22" s="71">
        <v>504791</v>
      </c>
      <c r="E22" s="72">
        <f t="shared" si="1"/>
        <v>80.58630455397368</v>
      </c>
      <c r="F22" s="72">
        <f t="shared" si="0"/>
        <v>218.98876404494382</v>
      </c>
      <c r="G22" s="71">
        <v>230510</v>
      </c>
      <c r="H22" s="74"/>
    </row>
    <row r="23" spans="1:8" s="73" customFormat="1" ht="23.25" customHeight="1">
      <c r="A23" s="69" t="s">
        <v>5</v>
      </c>
      <c r="B23" s="70" t="s">
        <v>44</v>
      </c>
      <c r="C23" s="71">
        <v>5700</v>
      </c>
      <c r="D23" s="71">
        <v>2915</v>
      </c>
      <c r="E23" s="72">
        <f t="shared" si="1"/>
        <v>51.140350877192986</v>
      </c>
      <c r="F23" s="72">
        <f t="shared" si="0"/>
        <v>106.73745880629806</v>
      </c>
      <c r="G23" s="71">
        <v>2731</v>
      </c>
      <c r="H23" s="74"/>
    </row>
    <row r="24" spans="1:7" s="73" customFormat="1" ht="31.5" customHeight="1">
      <c r="A24" s="69" t="s">
        <v>5</v>
      </c>
      <c r="B24" s="70" t="s">
        <v>45</v>
      </c>
      <c r="C24" s="71"/>
      <c r="D24" s="71"/>
      <c r="E24" s="71"/>
      <c r="F24" s="71"/>
      <c r="G24" s="71"/>
    </row>
    <row r="25" spans="1:7" ht="18.75" customHeight="1">
      <c r="A25" s="63">
        <v>9</v>
      </c>
      <c r="B25" s="64" t="s">
        <v>46</v>
      </c>
      <c r="C25" s="65"/>
      <c r="D25" s="65"/>
      <c r="E25" s="65"/>
      <c r="F25" s="65"/>
      <c r="G25" s="65"/>
    </row>
    <row r="26" spans="1:7" ht="18.75" customHeight="1">
      <c r="A26" s="63">
        <v>10</v>
      </c>
      <c r="B26" s="64" t="s">
        <v>47</v>
      </c>
      <c r="C26" s="65">
        <v>10000</v>
      </c>
      <c r="D26" s="65">
        <v>19690</v>
      </c>
      <c r="E26" s="66">
        <f>D26/C26*100</f>
        <v>196.9</v>
      </c>
      <c r="F26" s="66">
        <f t="shared" si="0"/>
        <v>116.57095494642118</v>
      </c>
      <c r="G26" s="65">
        <v>16891</v>
      </c>
    </row>
    <row r="27" spans="1:7" ht="18.75" customHeight="1">
      <c r="A27" s="63">
        <v>11</v>
      </c>
      <c r="B27" s="64" t="s">
        <v>48</v>
      </c>
      <c r="C27" s="65">
        <v>3800</v>
      </c>
      <c r="D27" s="65">
        <v>8219</v>
      </c>
      <c r="E27" s="66">
        <f>D27/C27*100</f>
        <v>216.28947368421052</v>
      </c>
      <c r="F27" s="66">
        <f t="shared" si="0"/>
        <v>109.87967914438504</v>
      </c>
      <c r="G27" s="65">
        <v>7480</v>
      </c>
    </row>
    <row r="28" spans="1:7" ht="18.75" customHeight="1">
      <c r="A28" s="63">
        <v>12</v>
      </c>
      <c r="B28" s="64" t="s">
        <v>70</v>
      </c>
      <c r="C28" s="65"/>
      <c r="D28" s="65">
        <v>3422</v>
      </c>
      <c r="E28" s="66"/>
      <c r="F28" s="66">
        <f t="shared" si="0"/>
        <v>95.8006718924972</v>
      </c>
      <c r="G28" s="65">
        <v>3572</v>
      </c>
    </row>
    <row r="29" spans="1:7" ht="21.75" customHeight="1">
      <c r="A29" s="57" t="s">
        <v>49</v>
      </c>
      <c r="B29" s="58" t="s">
        <v>24</v>
      </c>
      <c r="C29" s="59"/>
      <c r="D29" s="59"/>
      <c r="E29" s="59"/>
      <c r="F29" s="59"/>
      <c r="G29" s="95"/>
    </row>
    <row r="30" spans="1:8" ht="21.75" customHeight="1">
      <c r="A30" s="57" t="s">
        <v>7</v>
      </c>
      <c r="B30" s="75" t="s">
        <v>30</v>
      </c>
      <c r="C30" s="59">
        <v>408334</v>
      </c>
      <c r="D30" s="59">
        <v>385582</v>
      </c>
      <c r="E30" s="60">
        <f aca="true" t="shared" si="2" ref="E30:E39">D30/C30*100</f>
        <v>94.42809072964778</v>
      </c>
      <c r="F30" s="60">
        <f t="shared" si="0"/>
        <v>130.57518752434007</v>
      </c>
      <c r="G30" s="59">
        <v>295295</v>
      </c>
      <c r="H30" s="76"/>
    </row>
    <row r="31" spans="1:7" ht="21.75" customHeight="1">
      <c r="A31" s="77" t="s">
        <v>7</v>
      </c>
      <c r="B31" s="75" t="s">
        <v>13</v>
      </c>
      <c r="C31" s="59"/>
      <c r="D31" s="59"/>
      <c r="E31" s="60"/>
      <c r="F31" s="60"/>
      <c r="G31" s="59"/>
    </row>
    <row r="32" spans="1:7" ht="21.75" customHeight="1">
      <c r="A32" s="77" t="s">
        <v>8</v>
      </c>
      <c r="B32" s="75" t="s">
        <v>25</v>
      </c>
      <c r="C32" s="59">
        <v>2096</v>
      </c>
      <c r="D32" s="59">
        <v>236208</v>
      </c>
      <c r="E32" s="60"/>
      <c r="F32" s="60">
        <f t="shared" si="0"/>
        <v>83.89736595345664</v>
      </c>
      <c r="G32" s="59">
        <v>281544</v>
      </c>
    </row>
    <row r="33" spans="1:7" ht="21.75" customHeight="1">
      <c r="A33" s="77" t="s">
        <v>11</v>
      </c>
      <c r="B33" s="75" t="s">
        <v>15</v>
      </c>
      <c r="C33" s="59"/>
      <c r="D33" s="59">
        <v>2481</v>
      </c>
      <c r="E33" s="60"/>
      <c r="F33" s="60">
        <f t="shared" si="0"/>
        <v>108.95915678524375</v>
      </c>
      <c r="G33" s="59">
        <v>2277</v>
      </c>
    </row>
    <row r="34" spans="1:7" ht="21.75" customHeight="1">
      <c r="A34" s="78" t="s">
        <v>14</v>
      </c>
      <c r="B34" s="79" t="s">
        <v>67</v>
      </c>
      <c r="C34" s="80"/>
      <c r="D34" s="80">
        <v>173834</v>
      </c>
      <c r="E34" s="81"/>
      <c r="F34" s="81">
        <f t="shared" si="0"/>
        <v>2556.758346815708</v>
      </c>
      <c r="G34" s="80">
        <v>6799</v>
      </c>
    </row>
    <row r="35" spans="1:8" s="86" customFormat="1" ht="38.25" customHeight="1">
      <c r="A35" s="55" t="s">
        <v>3</v>
      </c>
      <c r="B35" s="82" t="s">
        <v>75</v>
      </c>
      <c r="C35" s="83">
        <f>C36+C39+C40+C41+C42+C43</f>
        <v>1061040</v>
      </c>
      <c r="D35" s="83">
        <f>D36+D39+D40+D41+D42+D43</f>
        <v>1491617</v>
      </c>
      <c r="E35" s="84">
        <f t="shared" si="2"/>
        <v>140.58065671416725</v>
      </c>
      <c r="F35" s="84">
        <f t="shared" si="0"/>
        <v>152.92236684546364</v>
      </c>
      <c r="G35" s="83">
        <f>G36+G39+G40+G41+G42+G43</f>
        <v>975408</v>
      </c>
      <c r="H35" s="85"/>
    </row>
    <row r="36" spans="1:7" s="86" customFormat="1" ht="20.25" customHeight="1">
      <c r="A36" s="77" t="s">
        <v>4</v>
      </c>
      <c r="B36" s="75" t="s">
        <v>68</v>
      </c>
      <c r="C36" s="87">
        <f>SUM(C37:C38)</f>
        <v>650610</v>
      </c>
      <c r="D36" s="87">
        <f>SUM(D37:D38)</f>
        <v>693512</v>
      </c>
      <c r="E36" s="88">
        <f t="shared" si="2"/>
        <v>106.5941193649037</v>
      </c>
      <c r="F36" s="88">
        <f t="shared" si="0"/>
        <v>178.05506132331004</v>
      </c>
      <c r="G36" s="87">
        <f>SUM(G37:G38)</f>
        <v>389493</v>
      </c>
    </row>
    <row r="37" spans="1:7" ht="20.25" customHeight="1">
      <c r="A37" s="63">
        <v>1</v>
      </c>
      <c r="B37" s="64" t="s">
        <v>50</v>
      </c>
      <c r="C37" s="65">
        <v>175927</v>
      </c>
      <c r="D37" s="65">
        <v>154756</v>
      </c>
      <c r="E37" s="66">
        <f t="shared" si="2"/>
        <v>87.96603136528219</v>
      </c>
      <c r="F37" s="66">
        <f t="shared" si="0"/>
        <v>138.86685450727734</v>
      </c>
      <c r="G37" s="65">
        <v>111442</v>
      </c>
    </row>
    <row r="38" spans="1:7" ht="20.25" customHeight="1">
      <c r="A38" s="63">
        <v>2</v>
      </c>
      <c r="B38" s="64" t="s">
        <v>51</v>
      </c>
      <c r="C38" s="65">
        <v>474683</v>
      </c>
      <c r="D38" s="65">
        <f>693512-154756</f>
        <v>538756</v>
      </c>
      <c r="E38" s="66">
        <f t="shared" si="2"/>
        <v>113.49806081110974</v>
      </c>
      <c r="F38" s="66">
        <f t="shared" si="0"/>
        <v>193.76157611373452</v>
      </c>
      <c r="G38" s="65">
        <f>327642+61851-111442</f>
        <v>278051</v>
      </c>
    </row>
    <row r="39" spans="1:8" s="86" customFormat="1" ht="20.25" customHeight="1">
      <c r="A39" s="57" t="s">
        <v>6</v>
      </c>
      <c r="B39" s="58" t="s">
        <v>30</v>
      </c>
      <c r="C39" s="59">
        <f aca="true" t="shared" si="3" ref="C39:D41">C30</f>
        <v>408334</v>
      </c>
      <c r="D39" s="59">
        <f>D30</f>
        <v>385582</v>
      </c>
      <c r="E39" s="60">
        <f t="shared" si="2"/>
        <v>94.42809072964778</v>
      </c>
      <c r="F39" s="60">
        <f t="shared" si="0"/>
        <v>130.57518752434007</v>
      </c>
      <c r="G39" s="59">
        <f>G30</f>
        <v>295295</v>
      </c>
      <c r="H39" s="85"/>
    </row>
    <row r="40" spans="1:7" s="86" customFormat="1" ht="20.25" customHeight="1">
      <c r="A40" s="57" t="s">
        <v>7</v>
      </c>
      <c r="B40" s="58" t="s">
        <v>13</v>
      </c>
      <c r="C40" s="59">
        <f t="shared" si="3"/>
        <v>0</v>
      </c>
      <c r="D40" s="59">
        <f t="shared" si="3"/>
        <v>0</v>
      </c>
      <c r="E40" s="60"/>
      <c r="F40" s="60"/>
      <c r="G40" s="59">
        <f>G31</f>
        <v>0</v>
      </c>
    </row>
    <row r="41" spans="1:7" s="86" customFormat="1" ht="20.25" customHeight="1">
      <c r="A41" s="57" t="s">
        <v>8</v>
      </c>
      <c r="B41" s="58" t="s">
        <v>25</v>
      </c>
      <c r="C41" s="59">
        <f t="shared" si="3"/>
        <v>2096</v>
      </c>
      <c r="D41" s="59">
        <f t="shared" si="3"/>
        <v>236208</v>
      </c>
      <c r="E41" s="60"/>
      <c r="F41" s="60">
        <f t="shared" si="0"/>
        <v>83.89736595345664</v>
      </c>
      <c r="G41" s="59">
        <f>G32</f>
        <v>281544</v>
      </c>
    </row>
    <row r="42" spans="1:7" s="86" customFormat="1" ht="20.25" customHeight="1">
      <c r="A42" s="57" t="s">
        <v>11</v>
      </c>
      <c r="B42" s="58" t="s">
        <v>15</v>
      </c>
      <c r="C42" s="59"/>
      <c r="D42" s="59">
        <f>D33</f>
        <v>2481</v>
      </c>
      <c r="E42" s="60"/>
      <c r="F42" s="60">
        <f t="shared" si="0"/>
        <v>108.95915678524375</v>
      </c>
      <c r="G42" s="59">
        <f>G33</f>
        <v>2277</v>
      </c>
    </row>
    <row r="43" spans="1:7" s="86" customFormat="1" ht="20.25" customHeight="1">
      <c r="A43" s="78" t="s">
        <v>14</v>
      </c>
      <c r="B43" s="79" t="s">
        <v>67</v>
      </c>
      <c r="C43" s="80"/>
      <c r="D43" s="80">
        <f>D34</f>
        <v>173834</v>
      </c>
      <c r="E43" s="81"/>
      <c r="F43" s="81">
        <f t="shared" si="0"/>
        <v>2556.758346815708</v>
      </c>
      <c r="G43" s="80">
        <f>G34</f>
        <v>6799</v>
      </c>
    </row>
  </sheetData>
  <sheetProtection/>
  <mergeCells count="11">
    <mergeCell ref="G7:G8"/>
    <mergeCell ref="A1:B1"/>
    <mergeCell ref="E7:F7"/>
    <mergeCell ref="D7:D8"/>
    <mergeCell ref="C7:C8"/>
    <mergeCell ref="B7:B8"/>
    <mergeCell ref="A7:A8"/>
    <mergeCell ref="E6:F6"/>
    <mergeCell ref="A4:F4"/>
    <mergeCell ref="A3:F3"/>
    <mergeCell ref="D1:F1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4">
      <selection activeCell="K20" sqref="K20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1.28125" style="1" customWidth="1"/>
    <col min="5" max="5" width="9.140625" style="1" bestFit="1" customWidth="1"/>
    <col min="6" max="6" width="9.57421875" style="1" customWidth="1"/>
    <col min="7" max="7" width="10.00390625" style="1" hidden="1" customWidth="1"/>
    <col min="8" max="16384" width="9.00390625" style="1" customWidth="1"/>
  </cols>
  <sheetData>
    <row r="1" spans="1:6" ht="30.75" customHeight="1">
      <c r="A1" s="132"/>
      <c r="B1" s="132"/>
      <c r="D1" s="136" t="s">
        <v>10</v>
      </c>
      <c r="E1" s="136"/>
      <c r="F1" s="136"/>
    </row>
    <row r="2" spans="1:6" ht="15.75" customHeight="1">
      <c r="A2" s="41"/>
      <c r="B2" s="41"/>
      <c r="E2" s="33"/>
      <c r="F2" s="33"/>
    </row>
    <row r="3" spans="1:6" ht="21.75" customHeight="1">
      <c r="A3" s="135" t="s">
        <v>81</v>
      </c>
      <c r="B3" s="135"/>
      <c r="C3" s="135"/>
      <c r="D3" s="135"/>
      <c r="E3" s="135"/>
      <c r="F3" s="135"/>
    </row>
    <row r="4" spans="1:6" ht="21.75" customHeight="1">
      <c r="A4" s="133" t="s">
        <v>79</v>
      </c>
      <c r="B4" s="133"/>
      <c r="C4" s="133"/>
      <c r="D4" s="133"/>
      <c r="E4" s="133"/>
      <c r="F4" s="133"/>
    </row>
    <row r="5" spans="1:6" ht="14.25">
      <c r="A5" s="3"/>
      <c r="B5" s="3"/>
      <c r="C5" s="3"/>
      <c r="D5" s="3"/>
      <c r="E5" s="3"/>
      <c r="F5" s="3"/>
    </row>
    <row r="6" spans="5:6" ht="14.25">
      <c r="E6" s="134" t="s">
        <v>9</v>
      </c>
      <c r="F6" s="134"/>
    </row>
    <row r="7" spans="1:6" ht="31.5" customHeight="1">
      <c r="A7" s="114" t="s">
        <v>0</v>
      </c>
      <c r="B7" s="114" t="s">
        <v>1</v>
      </c>
      <c r="C7" s="131" t="s">
        <v>77</v>
      </c>
      <c r="D7" s="122" t="s">
        <v>80</v>
      </c>
      <c r="E7" s="131" t="s">
        <v>52</v>
      </c>
      <c r="F7" s="131"/>
    </row>
    <row r="8" spans="1:6" ht="41.25" customHeight="1">
      <c r="A8" s="115"/>
      <c r="B8" s="115"/>
      <c r="C8" s="131"/>
      <c r="D8" s="123"/>
      <c r="E8" s="31" t="s">
        <v>18</v>
      </c>
      <c r="F8" s="31" t="s">
        <v>19</v>
      </c>
    </row>
    <row r="9" spans="1:6" s="38" customFormat="1" ht="15.75" customHeight="1">
      <c r="A9" s="49" t="s">
        <v>2</v>
      </c>
      <c r="B9" s="49" t="s">
        <v>3</v>
      </c>
      <c r="C9" s="49">
        <v>1</v>
      </c>
      <c r="D9" s="49">
        <v>2</v>
      </c>
      <c r="E9" s="49" t="s">
        <v>20</v>
      </c>
      <c r="F9" s="49">
        <v>4</v>
      </c>
    </row>
    <row r="10" spans="1:7" s="38" customFormat="1" ht="19.5" customHeight="1">
      <c r="A10" s="50"/>
      <c r="B10" s="50" t="s">
        <v>73</v>
      </c>
      <c r="C10" s="91">
        <f>C11+C26+C30</f>
        <v>1061040</v>
      </c>
      <c r="D10" s="91">
        <f>D11+D26+D30</f>
        <v>1042701</v>
      </c>
      <c r="E10" s="92">
        <f>D10/C10*100</f>
        <v>98.27160144763629</v>
      </c>
      <c r="F10" s="92">
        <f>D10/G10*100</f>
        <v>146.5935691218875</v>
      </c>
      <c r="G10" s="39">
        <f>G11+G26</f>
        <v>711287</v>
      </c>
    </row>
    <row r="11" spans="1:7" s="38" customFormat="1" ht="19.5" customHeight="1">
      <c r="A11" s="7" t="s">
        <v>2</v>
      </c>
      <c r="B11" s="8" t="s">
        <v>76</v>
      </c>
      <c r="C11" s="16">
        <f>C12+C15+C25</f>
        <v>1000440</v>
      </c>
      <c r="D11" s="16">
        <f>D12+D15+D25</f>
        <v>770159</v>
      </c>
      <c r="E11" s="90">
        <f>D11/C11*100</f>
        <v>76.9820279077206</v>
      </c>
      <c r="F11" s="90">
        <f aca="true" t="shared" si="0" ref="F11:F26">D11/G11*100</f>
        <v>134.28469801770447</v>
      </c>
      <c r="G11" s="39">
        <f>G12+G15+G25</f>
        <v>573527</v>
      </c>
    </row>
    <row r="12" spans="1:9" s="38" customFormat="1" ht="21" customHeight="1">
      <c r="A12" s="4" t="s">
        <v>4</v>
      </c>
      <c r="B12" s="15" t="s">
        <v>26</v>
      </c>
      <c r="C12" s="39">
        <f>SUM(C13:C14)</f>
        <v>438440</v>
      </c>
      <c r="D12" s="39">
        <f>SUM(D13:D14)</f>
        <v>387303</v>
      </c>
      <c r="E12" s="40">
        <f>D12/C12*100</f>
        <v>88.33660249977193</v>
      </c>
      <c r="F12" s="40">
        <f t="shared" si="0"/>
        <v>146.04901446903506</v>
      </c>
      <c r="G12" s="39">
        <f>SUM(G13:G14)</f>
        <v>265187</v>
      </c>
      <c r="I12" s="48"/>
    </row>
    <row r="13" spans="1:9" ht="23.25" customHeight="1">
      <c r="A13" s="6">
        <v>1</v>
      </c>
      <c r="B13" s="5" t="s">
        <v>53</v>
      </c>
      <c r="C13" s="13">
        <v>438440</v>
      </c>
      <c r="D13" s="13">
        <f>390431-3128</f>
        <v>387303</v>
      </c>
      <c r="E13" s="29">
        <f>D13/C13*100</f>
        <v>88.33660249977193</v>
      </c>
      <c r="F13" s="29">
        <f t="shared" si="0"/>
        <v>146.04901446903506</v>
      </c>
      <c r="G13" s="13">
        <v>265187</v>
      </c>
      <c r="I13" s="48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48"/>
    </row>
    <row r="15" spans="1:9" s="38" customFormat="1" ht="19.5" customHeight="1">
      <c r="A15" s="4" t="s">
        <v>6</v>
      </c>
      <c r="B15" s="15" t="s">
        <v>27</v>
      </c>
      <c r="C15" s="39">
        <f>602085-60600</f>
        <v>541485</v>
      </c>
      <c r="D15" s="39">
        <f>399442+77071-95580</f>
        <v>380933</v>
      </c>
      <c r="E15" s="40">
        <f>D15/C15*100</f>
        <v>70.34968651024498</v>
      </c>
      <c r="F15" s="40">
        <f t="shared" si="0"/>
        <v>127.05728923458702</v>
      </c>
      <c r="G15" s="39">
        <v>299812</v>
      </c>
      <c r="I15" s="48"/>
    </row>
    <row r="16" spans="1:9" s="23" customFormat="1" ht="21.75" customHeight="1">
      <c r="A16" s="25"/>
      <c r="B16" s="26" t="s">
        <v>55</v>
      </c>
      <c r="C16" s="27"/>
      <c r="D16" s="27"/>
      <c r="E16" s="29"/>
      <c r="F16" s="29"/>
      <c r="I16" s="48"/>
    </row>
    <row r="17" spans="1:9" ht="21.75" customHeight="1">
      <c r="A17" s="6">
        <v>1</v>
      </c>
      <c r="B17" s="24" t="s">
        <v>56</v>
      </c>
      <c r="C17" s="22">
        <f>336180-25300</f>
        <v>310880</v>
      </c>
      <c r="D17" s="22">
        <f>218414+300-16606</f>
        <v>202108</v>
      </c>
      <c r="E17" s="29">
        <f>D17/C17*100</f>
        <v>65.01158003088008</v>
      </c>
      <c r="F17" s="29">
        <f t="shared" si="0"/>
        <v>101.00046975103196</v>
      </c>
      <c r="G17" s="22">
        <f>215778-15672</f>
        <v>200106</v>
      </c>
      <c r="I17" s="48"/>
    </row>
    <row r="18" spans="1:9" ht="21.75" customHeight="1">
      <c r="A18" s="6">
        <v>2</v>
      </c>
      <c r="B18" s="24" t="s">
        <v>57</v>
      </c>
      <c r="C18" s="13">
        <v>280</v>
      </c>
      <c r="D18" s="12">
        <v>36</v>
      </c>
      <c r="E18" s="29">
        <f aca="true" t="shared" si="1" ref="E18:E23">D18/C18*100</f>
        <v>12.857142857142856</v>
      </c>
      <c r="F18" s="29">
        <f t="shared" si="0"/>
        <v>150</v>
      </c>
      <c r="G18" s="22">
        <v>24</v>
      </c>
      <c r="I18" s="48"/>
    </row>
    <row r="19" spans="1:9" ht="21.75" customHeight="1">
      <c r="A19" s="6">
        <v>3</v>
      </c>
      <c r="B19" s="24" t="s">
        <v>65</v>
      </c>
      <c r="C19" s="13">
        <f>7351-180</f>
        <v>7171</v>
      </c>
      <c r="D19" s="13">
        <f>2916+101+1380</f>
        <v>4397</v>
      </c>
      <c r="E19" s="29">
        <f t="shared" si="1"/>
        <v>61.316413331473996</v>
      </c>
      <c r="F19" s="29">
        <f t="shared" si="0"/>
        <v>131.56792339916217</v>
      </c>
      <c r="G19" s="22">
        <v>3342</v>
      </c>
      <c r="I19" s="48"/>
    </row>
    <row r="20" spans="1:9" ht="21.75" customHeight="1">
      <c r="A20" s="6">
        <v>4</v>
      </c>
      <c r="B20" s="24" t="s">
        <v>72</v>
      </c>
      <c r="C20" s="13">
        <v>711</v>
      </c>
      <c r="D20" s="13">
        <v>438</v>
      </c>
      <c r="E20" s="29">
        <f t="shared" si="1"/>
        <v>61.60337552742617</v>
      </c>
      <c r="F20" s="29">
        <f t="shared" si="0"/>
        <v>88.30645161290323</v>
      </c>
      <c r="G20" s="22">
        <v>496</v>
      </c>
      <c r="I20" s="48"/>
    </row>
    <row r="21" spans="1:9" ht="25.5" customHeight="1">
      <c r="A21" s="6">
        <v>5</v>
      </c>
      <c r="B21" s="24" t="s">
        <v>16</v>
      </c>
      <c r="C21" s="13">
        <v>1562</v>
      </c>
      <c r="D21" s="22">
        <v>250</v>
      </c>
      <c r="E21" s="29">
        <f t="shared" si="1"/>
        <v>16.005121638924454</v>
      </c>
      <c r="F21" s="29">
        <f t="shared" si="0"/>
        <v>67.20430107526882</v>
      </c>
      <c r="G21" s="22">
        <v>372</v>
      </c>
      <c r="I21" s="48"/>
    </row>
    <row r="22" spans="1:9" ht="21" customHeight="1">
      <c r="A22" s="6">
        <v>6</v>
      </c>
      <c r="B22" s="24" t="s">
        <v>58</v>
      </c>
      <c r="C22" s="13">
        <f>63571-30000</f>
        <v>33571</v>
      </c>
      <c r="D22" s="13">
        <f>17410+5573-10901+10901</f>
        <v>22983</v>
      </c>
      <c r="E22" s="29">
        <f t="shared" si="1"/>
        <v>68.46087396860385</v>
      </c>
      <c r="F22" s="29">
        <f t="shared" si="0"/>
        <v>190.2408740998262</v>
      </c>
      <c r="G22" s="22">
        <v>12081</v>
      </c>
      <c r="I22" s="48"/>
    </row>
    <row r="23" spans="1:9" ht="32.25" customHeight="1">
      <c r="A23" s="6">
        <v>7</v>
      </c>
      <c r="B23" s="24" t="s">
        <v>59</v>
      </c>
      <c r="C23" s="13">
        <f>97985-120</f>
        <v>97865</v>
      </c>
      <c r="D23" s="13">
        <f>26062+55173-4791-2000-10901</f>
        <v>63543</v>
      </c>
      <c r="E23" s="29">
        <f t="shared" si="1"/>
        <v>64.92923925816176</v>
      </c>
      <c r="F23" s="29">
        <f t="shared" si="0"/>
        <v>104.99504296100464</v>
      </c>
      <c r="G23" s="22">
        <f>65520-5000</f>
        <v>60520</v>
      </c>
      <c r="I23" s="48"/>
    </row>
    <row r="24" spans="1:9" ht="21.75" customHeight="1">
      <c r="A24" s="6">
        <v>8</v>
      </c>
      <c r="B24" s="5" t="s">
        <v>60</v>
      </c>
      <c r="C24" s="13">
        <v>70379</v>
      </c>
      <c r="D24" s="22">
        <f>102868+3094-38891</f>
        <v>67071</v>
      </c>
      <c r="E24" s="29">
        <f>D24/C24*100</f>
        <v>95.29973429574163</v>
      </c>
      <c r="F24" s="29">
        <f t="shared" si="0"/>
        <v>867.6714100905564</v>
      </c>
      <c r="G24" s="22">
        <v>7730</v>
      </c>
      <c r="I24" s="48"/>
    </row>
    <row r="25" spans="1:7" s="38" customFormat="1" ht="26.25" customHeight="1">
      <c r="A25" s="4" t="s">
        <v>7</v>
      </c>
      <c r="B25" s="15" t="s">
        <v>28</v>
      </c>
      <c r="C25" s="39">
        <v>20515</v>
      </c>
      <c r="D25" s="39">
        <f>1923</f>
        <v>1923</v>
      </c>
      <c r="E25" s="40">
        <f>D25/C25*100</f>
        <v>9.373629051913234</v>
      </c>
      <c r="F25" s="89">
        <f t="shared" si="0"/>
        <v>22.549249530956846</v>
      </c>
      <c r="G25" s="97">
        <v>8528</v>
      </c>
    </row>
    <row r="26" spans="1:7" s="38" customFormat="1" ht="39" customHeight="1">
      <c r="A26" s="4" t="s">
        <v>3</v>
      </c>
      <c r="B26" s="15" t="s">
        <v>61</v>
      </c>
      <c r="C26" s="39">
        <f>SUM(C27:C29)</f>
        <v>60600</v>
      </c>
      <c r="D26" s="39">
        <f>SUM(D27:D29)</f>
        <v>98708</v>
      </c>
      <c r="E26" s="40">
        <f>D26/C26*100</f>
        <v>162.88448844884488</v>
      </c>
      <c r="F26" s="89">
        <f t="shared" si="0"/>
        <v>71.65214866434378</v>
      </c>
      <c r="G26" s="39">
        <f>SUM(G27:G29)</f>
        <v>137760</v>
      </c>
    </row>
    <row r="27" spans="1:7" ht="24.75" customHeight="1">
      <c r="A27" s="6">
        <v>1</v>
      </c>
      <c r="B27" s="5" t="s">
        <v>62</v>
      </c>
      <c r="C27" s="13"/>
      <c r="D27" s="22">
        <v>3128</v>
      </c>
      <c r="E27" s="29"/>
      <c r="F27" s="29">
        <f>D27/G27*100</f>
        <v>933.7313432835821</v>
      </c>
      <c r="G27" s="22">
        <v>335</v>
      </c>
    </row>
    <row r="28" spans="1:7" ht="24.75" customHeight="1">
      <c r="A28" s="6">
        <v>2</v>
      </c>
      <c r="B28" s="5" t="s">
        <v>63</v>
      </c>
      <c r="C28" s="13"/>
      <c r="D28" s="12"/>
      <c r="E28" s="29"/>
      <c r="F28" s="29"/>
      <c r="G28" s="12"/>
    </row>
    <row r="29" spans="1:7" ht="36" customHeight="1">
      <c r="A29" s="99">
        <v>3</v>
      </c>
      <c r="B29" s="100" t="s">
        <v>64</v>
      </c>
      <c r="C29" s="46">
        <v>60600</v>
      </c>
      <c r="D29" s="46">
        <v>95580</v>
      </c>
      <c r="E29" s="101">
        <f>D29/C29*100</f>
        <v>157.72277227722773</v>
      </c>
      <c r="F29" s="101">
        <f>D29/G29*100</f>
        <v>69.55066399854466</v>
      </c>
      <c r="G29" s="21">
        <v>137425</v>
      </c>
    </row>
    <row r="30" spans="1:7" s="38" customFormat="1" ht="24" customHeight="1">
      <c r="A30" s="30" t="s">
        <v>83</v>
      </c>
      <c r="B30" s="11" t="s">
        <v>84</v>
      </c>
      <c r="C30" s="34"/>
      <c r="D30" s="34">
        <v>173834</v>
      </c>
      <c r="E30" s="102"/>
      <c r="F30" s="103"/>
      <c r="G30" s="39"/>
    </row>
  </sheetData>
  <sheetProtection/>
  <mergeCells count="10">
    <mergeCell ref="E7:F7"/>
    <mergeCell ref="A1:B1"/>
    <mergeCell ref="A4:F4"/>
    <mergeCell ref="C7:C8"/>
    <mergeCell ref="D7:D8"/>
    <mergeCell ref="A7:A8"/>
    <mergeCell ref="B7:B8"/>
    <mergeCell ref="E6:F6"/>
    <mergeCell ref="A3:F3"/>
    <mergeCell ref="D1:F1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2022-10-14T02:27:19Z</cp:lastPrinted>
  <dcterms:created xsi:type="dcterms:W3CDTF">2019-03-06T09:20:07Z</dcterms:created>
  <dcterms:modified xsi:type="dcterms:W3CDTF">2022-10-17T01:30:19Z</dcterms:modified>
  <cp:category/>
  <cp:version/>
  <cp:contentType/>
  <cp:contentStatus/>
</cp:coreProperties>
</file>